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firstSheet="1" activeTab="5"/>
  </bookViews>
  <sheets>
    <sheet name="解説" sheetId="1" r:id="rId1"/>
    <sheet name="氏名・志望・出席日数" sheetId="2" r:id="rId2"/>
    <sheet name="必修教科評定" sheetId="3" r:id="rId3"/>
    <sheet name="必修観点" sheetId="4" r:id="rId4"/>
    <sheet name="選択教科＆評定" sheetId="5" r:id="rId5"/>
    <sheet name="data" sheetId="6" r:id="rId6"/>
    <sheet name="印刷シート" sheetId="7" r:id="rId7"/>
  </sheets>
  <externalReferences>
    <externalReference r:id="rId10"/>
  </externalReferences>
  <definedNames>
    <definedName name="ＡＢＣ">'data'!$B$47:$B$49</definedName>
    <definedName name="DATABASE">'data'!$A$2:$X$42</definedName>
    <definedName name="_xlnm.Print_Area" localSheetId="6">'印刷シート'!$A$5:$BF$68</definedName>
    <definedName name="氏名志望校">'氏名・志望・出席日数'!$A$3:$Q$43</definedName>
    <definedName name="選択">'選択教科＆評定'!$A$4:$X$44</definedName>
    <definedName name="必修観点">'必修観点'!$A$3:$AM$43</definedName>
    <definedName name="必修評定">'必修教科評定'!$A$3:$AI$43</definedName>
  </definedNames>
  <calcPr fullCalcOnLoad="1"/>
</workbook>
</file>

<file path=xl/sharedStrings.xml><?xml version="1.0" encoding="utf-8"?>
<sst xmlns="http://schemas.openxmlformats.org/spreadsheetml/2006/main" count="2364" uniqueCount="383">
  <si>
    <t xml:space="preserve"> </t>
  </si>
  <si>
    <r>
      <t>　</t>
    </r>
    <r>
      <rPr>
        <sz val="10.5"/>
        <color indexed="8"/>
        <rFont val="Times New Roman"/>
        <family val="1"/>
      </rPr>
      <t xml:space="preserve">              </t>
    </r>
    <r>
      <rPr>
        <sz val="10.5"/>
        <color indexed="8"/>
        <rFont val="ＭＳ 明朝"/>
        <family val="1"/>
      </rPr>
      <t>卒業</t>
    </r>
  </si>
  <si>
    <t>教科</t>
  </si>
  <si>
    <t>学年</t>
  </si>
  <si>
    <t>※</t>
  </si>
  <si>
    <t>観点</t>
  </si>
  <si>
    <t>※（ａ）</t>
  </si>
  <si>
    <t>評価</t>
  </si>
  <si>
    <t>※（ｂ）</t>
  </si>
  <si>
    <t>（様式第２号）</t>
  </si>
  <si>
    <t>第１志望用</t>
  </si>
  <si>
    <t>第２志望用</t>
  </si>
  <si>
    <t>国語</t>
  </si>
  <si>
    <t>社会</t>
  </si>
  <si>
    <t>数学</t>
  </si>
  <si>
    <t>理科</t>
  </si>
  <si>
    <t>音楽</t>
  </si>
  <si>
    <t>美術</t>
  </si>
  <si>
    <t>保健体育</t>
  </si>
  <si>
    <t>技術・家庭</t>
  </si>
  <si>
    <t>外国語</t>
  </si>
  <si>
    <t>合計</t>
  </si>
  <si>
    <t>選択教科の記録</t>
  </si>
  <si>
    <t>教科名</t>
  </si>
  <si>
    <t>第２学年</t>
  </si>
  <si>
    <t>第３学年</t>
  </si>
  <si>
    <t>評　定</t>
  </si>
  <si>
    <t>学</t>
  </si>
  <si>
    <t>習</t>
  </si>
  <si>
    <t>の</t>
  </si>
  <si>
    <t>記</t>
  </si>
  <si>
    <t>録</t>
  </si>
  <si>
    <t>卒業・卒業見込み</t>
  </si>
  <si>
    <t>平成　　　年　　　月</t>
  </si>
  <si>
    <t>卒業</t>
  </si>
  <si>
    <t>氏</t>
  </si>
  <si>
    <t>名</t>
  </si>
  <si>
    <t>性　別</t>
  </si>
  <si>
    <t>　　　平成　　　年　　　月　　　第　　　　学年　　　　　　　　　　　　　　　　　　　　　　　　　　　　　　　　　　　　　　　　　</t>
  </si>
  <si>
    <t>第　１　志　望　校</t>
  </si>
  <si>
    <t>全日制</t>
  </si>
  <si>
    <t>定時制</t>
  </si>
  <si>
    <t>第　２　志　望　校</t>
  </si>
  <si>
    <t>学　習　活　動　　　　　　　　</t>
  </si>
  <si>
    <t>欠席日数</t>
  </si>
  <si>
    <t>欠席の理由</t>
  </si>
  <si>
    <t>１</t>
  </si>
  <si>
    <t>２</t>
  </si>
  <si>
    <t>３</t>
  </si>
  <si>
    <t>事</t>
  </si>
  <si>
    <t>別</t>
  </si>
  <si>
    <t>活</t>
  </si>
  <si>
    <t>動</t>
  </si>
  <si>
    <t>①</t>
  </si>
  <si>
    <t>②</t>
  </si>
  <si>
    <t>合</t>
  </si>
  <si>
    <t>計</t>
  </si>
  <si>
    <t>※(ｃ)</t>
  </si>
  <si>
    <t>①基本的な生活習慣</t>
  </si>
  <si>
    <t>②健康・体力の向上</t>
  </si>
  <si>
    <t>④責任感</t>
  </si>
  <si>
    <t>⑤創意工夫</t>
  </si>
  <si>
    <t>⑥思いやり・協力</t>
  </si>
  <si>
    <t>⑦生命尊重・自然愛護</t>
  </si>
  <si>
    <t>⑧勤労・奉仕</t>
  </si>
  <si>
    <t>⑨公正・公平</t>
  </si>
  <si>
    <t>⑩公共心・公徳心</t>
  </si>
  <si>
    <t>③</t>
  </si>
  <si>
    <t>実</t>
  </si>
  <si>
    <t>の</t>
  </si>
  <si>
    <t>行</t>
  </si>
  <si>
    <t>の</t>
  </si>
  <si>
    <t>総</t>
  </si>
  <si>
    <t>所</t>
  </si>
  <si>
    <t>見</t>
  </si>
  <si>
    <t>諸</t>
  </si>
  <si>
    <t>ス</t>
  </si>
  <si>
    <t>文</t>
  </si>
  <si>
    <t>化</t>
  </si>
  <si>
    <t>他</t>
  </si>
  <si>
    <t>　平成　　　年　　　月　　　日</t>
  </si>
  <si>
    <t>立</t>
  </si>
  <si>
    <t>中学校</t>
  </si>
  <si>
    <t>氏名</t>
  </si>
  <si>
    <t>記載者</t>
  </si>
  <si>
    <t>ィ</t>
  </si>
  <si>
    <t>の</t>
  </si>
  <si>
    <t>ア</t>
  </si>
  <si>
    <t>ポ</t>
  </si>
  <si>
    <t>ー</t>
  </si>
  <si>
    <t>の</t>
  </si>
  <si>
    <t>　この報告書の記載に相違ないことを証明する。</t>
  </si>
  <si>
    <t>校　長</t>
  </si>
  <si>
    <t>月日</t>
  </si>
  <si>
    <t>ふりがな</t>
  </si>
  <si>
    <t xml:space="preserve">生年 </t>
  </si>
  <si>
    <t>観　　　　　点</t>
  </si>
  <si>
    <t>評　　　　　価</t>
  </si>
  <si>
    <t>転　入　学　等</t>
  </si>
  <si>
    <t>卒業見込</t>
  </si>
  <si>
    <t>③自主・自律</t>
  </si>
  <si>
    <t>特　　　別　　活　　　動　　の　　記　　録</t>
  </si>
  <si>
    <t>行　　動　　の　　記　　録</t>
  </si>
  <si>
    <t>学　　　級　　　活　　　動</t>
  </si>
  <si>
    <t>生　　　徒　　　会　　　活　　　動</t>
  </si>
  <si>
    <t>学　　　校　　　行　　　事</t>
  </si>
  <si>
    <t>欠　　席　　の　記　録</t>
  </si>
  <si>
    <t>特　　記　事　項</t>
  </si>
  <si>
    <t>ツ</t>
  </si>
  <si>
    <t>ボ</t>
  </si>
  <si>
    <t>ラ</t>
  </si>
  <si>
    <t>そ</t>
  </si>
  <si>
    <t>ン</t>
  </si>
  <si>
    <t>の</t>
  </si>
  <si>
    <t>テ</t>
  </si>
  <si>
    <t>　　区分　学年</t>
  </si>
  <si>
    <t>※整理番号</t>
  </si>
  <si>
    <t xml:space="preserve">          　　　　　　　　　　　 　    　　　中学校から転入学</t>
  </si>
  <si>
    <t>学級</t>
  </si>
  <si>
    <t>生徒会</t>
  </si>
  <si>
    <t>行事</t>
  </si>
  <si>
    <t>Ｂ</t>
  </si>
  <si>
    <t>地域の題材を生かした劇の創作と上演</t>
  </si>
  <si>
    <t>劇を創作、上演することにより、地域への理解を深め、地域の方とふれあうことが出来た。</t>
  </si>
  <si>
    <t/>
  </si>
  <si>
    <t>１学期学級委員に立候補し、学級会の司会や生徒総会の代表質問を行った。
体育祭デコレーション長として、積極的に作品制作に当たった。</t>
  </si>
  <si>
    <t>穏和な性格で、男女を問わず仲良く活動できる。積極性があり、挙手発言や役員への立候補をすることが多かった。</t>
  </si>
  <si>
    <t>手先が器用で、美術や技術等の制作活動の取り組みは顕著である。イラストや劇の小道具などを級友に頼まれて制作した。</t>
  </si>
  <si>
    <t>卓球部　郡予選　団体１位　個人ダブルス２位　（県総体出場）
石東陸上大会　全男砲丸投　５位</t>
  </si>
  <si>
    <t>文化祭合唱コンクール指揮者（２年連続）
邇摩郡図画コンクール　入選
校内スケッチ大会特選</t>
  </si>
  <si>
    <t>校区内の清掃・美化活動</t>
  </si>
  <si>
    <t>地域の一員として環境美化活動に貢献した。</t>
  </si>
  <si>
    <t>生徒会副会長に立候補し、体育祭・文化祭をはじめ各種の生徒会行事の中心となって積極的に活動した。大きな声で、全校に指示を出し、生徒会活動をリードした。</t>
  </si>
  <si>
    <t>明朗快活で、常にユーモアを忘れず、集団を盛り上げようとする。授業中の発言も多く、学級の学習活動に寄与した。</t>
  </si>
  <si>
    <t>基本的な生活習慣がしっかり身に付いている。常に温かい思いやりを持ちながら、友人に接し、級友からの信頼も厚い。</t>
  </si>
  <si>
    <t>野球部所属し、熱心に練習に励みピッチャーとしてチームの中心的な役割を果たした。
石東陸上大会　全男４００Ｍ２位　
　　　　　　　　　　全男４×１００ＭＲ　　２位（県総体出場）</t>
  </si>
  <si>
    <t>温泉津警察署募集防犯標語　優秀賞　</t>
  </si>
  <si>
    <t>町健康福祉祭に　ボランティア参加</t>
  </si>
  <si>
    <t>報道委員として、当番活動を欠かさずにした。文化祭生徒会企画の小道具制作を熱心に行った。</t>
  </si>
  <si>
    <t>任されたことに対して、きちんと責任を果たそうとする。転任するＡＬＴに、心のこもった手作りの記念品を渡すなど、温かい配慮が出来る。</t>
  </si>
  <si>
    <t>温和で、責任感がある。学習習慣が身に付いており、安定した取り組みが出来る。家庭科作品制作や、美術などで細かな作業をねばり強く行った。</t>
  </si>
  <si>
    <t>野球部レギュラーとして活躍した。
石東陸上大会全男４００Ｍ３位</t>
  </si>
  <si>
    <t>県硬筆書写コンクール銅賞
全島根図画コンクール　準特選</t>
  </si>
  <si>
    <t>英検４級</t>
  </si>
  <si>
    <t>地域に関わる劇の創作　上演</t>
  </si>
  <si>
    <t>体育祭副組長として、応援衣装の制作に当たった。
文化祭合唱コンクール伴奏者として、学級の最優秀賞受賞に貢献し、自身も最優秀伴奏者賞を受賞した。</t>
  </si>
  <si>
    <t>穏和で、責任感があり、誰に対しても優しく接する。学級の係り活動や、委員会の当番活動などを誠実に行った。</t>
  </si>
  <si>
    <t>基本的な生活習慣が身に付いており、何事にもきちんと取り組める。学習にもきちんと取り組み、英検の取得を５級から３級まで継続して進めることが出来た。</t>
  </si>
  <si>
    <t>石東陸上大会　２年女子４×１００ＭＲ　２位</t>
  </si>
  <si>
    <t>島根県硬筆書写コンクール銅賞</t>
  </si>
  <si>
    <t>英検３級</t>
  </si>
  <si>
    <t>文化委員長として、校内のスケッチ大会、弁論大会等の運営を行った。特に文化祭では全校壁画の作成、合唱コンクールの進行などで中心的な役割を果たした。
体育祭デコレーション長として、友人と協力しながら作品を作り上げた。</t>
  </si>
  <si>
    <t>責任感があり、任された役割はきちんと果たせる。様々な活動を通して、男女を問わず親しく接し、円滑な準備、進行に寄与した。</t>
  </si>
  <si>
    <t>基本的生活習慣がしっかり身に付いており、誰にでも明るく接することが出来る。友人関係も良好で、周囲から好感を持たれている。学習意欲、理解力共に高く、特に社会科や美術科では高い評価を得た。</t>
  </si>
  <si>
    <t>ソフトテニス部　石見地区予選　団体１位個人３位大田市民コート完成記念テニス大会１位</t>
  </si>
  <si>
    <t>県硬筆コンクール銀賞
校内スケッチ大会入選</t>
  </si>
  <si>
    <t>町健康福祉祭に　ボランティア参加
仁摩町社会福祉協議会主催チャレンジザボランティアに参加
漢検４級　珠算２級</t>
  </si>
  <si>
    <t>生徒会総務（書記）として、体育祭、文化祭をはじめとする各種の行事や様々な活動で活躍した。</t>
  </si>
  <si>
    <t>落ち着いた生活態度で、うわついたところがない。各教科の学習をはじめ、各種の活動に常に高い意欲をもって取り組んだ。</t>
  </si>
  <si>
    <t>基本的な生活習慣がしっかり身に付いており、与えられた課題に対していつも誠実に努力する。読解力や文章表現に優れ、弁論大会や英語スピーチ大会等では優秀な成績を収めた。</t>
  </si>
  <si>
    <t>ソフトテニス部　副キャプテン　
　　　　　　　　　　石見地区予選　団体１位
　　　　　　　　　　　　　　　　　　　　　個人１位
　　　　郡予選 団体２位　個人２位（県総体出場）
石東陸上大会　全女　１００Ｍ　１位</t>
  </si>
  <si>
    <t>県硬筆書写コンクール金賞（三年連続）
江津高校英語レシテーションコンテスト江津商工会議所会頭賞
全島根図画コンクール　特選
郡弁論大会最優秀賞（２年次）</t>
  </si>
  <si>
    <t>英検３級　漢検４級　全国珠算教育連盟　珠算２段
町健康福祉祭及び　福祉事業（さざんか祭）ボランティア参加
町社会福祉協議会主催サマーボランティアスクールに参加</t>
  </si>
  <si>
    <t>海外の中学生とのメール交換、町内在住の外国の方との交流</t>
  </si>
  <si>
    <t>外国の方と接することで、異文化を理解し、英語力を身につけた。</t>
  </si>
  <si>
    <t>文化祭で生徒会主催の劇に出演し、ユニークな演技で会場をわかせた。美化委員として清掃用具の点検活動を頑張った。</t>
  </si>
  <si>
    <t>与えられたことに対して黙々と取り組むことが出来る。多少の体調不良でも、登校して頑張る意志の強さがある。</t>
  </si>
  <si>
    <t>温和で、作業的なことにこつこつ取り組む。読書が好きで、休み時間でも本を広げていることがあった。ふだんは寡黙であるが、ユーモアがあり、友人を笑わせることが多い。</t>
  </si>
  <si>
    <t>柔道部　２級　市郡予選団体１位　
　　　　　　　　　県総体　個人４８㎏級　２回戦進出</t>
  </si>
  <si>
    <t>町内在住の独居高齢者宅訪問</t>
  </si>
  <si>
    <t>独居老人宅の訪問や校内清掃を行い、地域の高齢者の方との交流から福祉を学んだ。</t>
  </si>
  <si>
    <t>１学期学級委員長として、学級会の司会や、各種連絡事項の伝達をきちんと行った。</t>
  </si>
  <si>
    <t>明朗快活で学級委員や修学旅行の班長などに推されることが多い。人前できちんと発言することができる。</t>
  </si>
  <si>
    <t>基本的な生活習慣が身に付いている。何事にも明るく積極的に取り組む。学習に対しても熱心な姿勢を見せ、特にノート作業は大変きれいである。</t>
  </si>
  <si>
    <t>石東陸上大会　中全女４×１００ＭＲ２位</t>
  </si>
  <si>
    <t>吹奏楽部に所属しホルンパートリーダーとして活躍した。
全日本吹奏楽コンクール　　島根県大会
　　中学　小編成の部　最優秀金賞（三年連続）
　　中国大会　　銀賞
県硬筆コンクール銀賞
全島根図画コンクール　入選　ホルン</t>
  </si>
  <si>
    <t>珠算３級　　英検４級　習字６段</t>
  </si>
  <si>
    <t>生徒会総務の副議長として、生徒会活動に積極的に取り組み、行事等の推進役となった。
体育祭衣装長として、意欲的に衣装の制作、応援の考案に励んだ。</t>
  </si>
  <si>
    <t>明朗快活で、常に意欲的、積極的に物事に取り組もうとする。様々な役割、活動を自主的にすることが多い。</t>
  </si>
  <si>
    <t>基本的な生活習慣がしっかり身に付いている。学習に対する意欲も高く、漢検などに自主的に取り組んだ。特に、音楽には積極的に取り組み、合唱コンクールの伴奏者を三年連続でつとめ、最優秀伴奏者賞をとった。</t>
  </si>
  <si>
    <t>石東陸上大会　全女１００Ｍ２位
　　　　　　　　　　全女４×１００ＭＲ２位</t>
  </si>
  <si>
    <t>吹奏楽部に所属、副部長　クラリネット奏者として活躍した。
全日本吹奏楽コンクール　　島根県大会
　　中学　小編成の部　最優秀金賞（三年連続）
　　中国大会　　銀賞
県硬筆書写コンクール銅賞
県アンサンブルコンテスト金賞</t>
  </si>
  <si>
    <t xml:space="preserve">
漢検４級　文検５級　習字７段
町社会福祉協議会主催サマーボランティアスクール及びチャレンジザボランティアに参加　町健康福祉祭にボランティア参加</t>
  </si>
  <si>
    <t>教科連絡係として、意欲的に役割を果たした。特に、毎日英語の自主学習ノートの回収、点検を行い、集団に貢献した。</t>
  </si>
  <si>
    <t>責任を持って、自分の役割を果たそうとする。係りや、委員会の仕事を誠実につとめた。</t>
  </si>
  <si>
    <t>基本的な生活習慣が身に付いている。学習意欲も高く、集中して授業に取り組んだ。家庭学習も充実している。</t>
  </si>
  <si>
    <t>石東陸上大会全男４００Ｍ４位
高円宮杯サッカー大会３位
クラブユース県大会ベスト４
フットサル県大会２位</t>
  </si>
  <si>
    <t>郡図画コンクール入選
県硬筆書写コンクール　銅賞</t>
  </si>
  <si>
    <t>英検４級　サッカー４級審判</t>
  </si>
  <si>
    <t>名前</t>
  </si>
  <si>
    <t>基本</t>
  </si>
  <si>
    <t>健康</t>
  </si>
  <si>
    <t>自主</t>
  </si>
  <si>
    <t>責任</t>
  </si>
  <si>
    <t>創意</t>
  </si>
  <si>
    <t>思遣</t>
  </si>
  <si>
    <t>生命</t>
  </si>
  <si>
    <t>勤労</t>
  </si>
  <si>
    <t>公平</t>
  </si>
  <si>
    <t>公徳</t>
  </si>
  <si>
    <t>事実特活</t>
  </si>
  <si>
    <t>行動記録</t>
  </si>
  <si>
    <t>総合所見</t>
  </si>
  <si>
    <t>スポーツ</t>
  </si>
  <si>
    <t>文化的</t>
  </si>
  <si>
    <t>ボラその他</t>
  </si>
  <si>
    <t>総合学習</t>
  </si>
  <si>
    <t>評価（つけた力）</t>
  </si>
  <si>
    <t>特記事項</t>
  </si>
  <si>
    <t>なし</t>
  </si>
  <si>
    <t>応援団副団長として、応援練習、壮行式などに取り組んだ。
選挙管理委員長として、責任を持って生徒会役員選挙を行った。</t>
  </si>
  <si>
    <t>不登校傾向の生徒を毎朝迎えに行くなどの配慮を示した。与えられた責任に対してはきちんと果たそうとする。</t>
  </si>
  <si>
    <t>生真面目で責任感があり、友人にも優しい心配りが出来る。学習に対する姿勢もよく、集中した取り組みで、成果を上げた。</t>
  </si>
  <si>
    <t>ソフトテニス部　
石見地区予選　団体１位　個人３位
　　　　　　　　郡予選　団体２位
大田市民コート完成記念テニス大会１位</t>
  </si>
  <si>
    <t>邇摩郡少年弁論大会　優秀賞</t>
  </si>
  <si>
    <t>海外の中学生とのメール交換、町内在住の外国の方との交流</t>
  </si>
  <si>
    <t>外国の方と接することで、異文化を理解し、英語力を身につけた。</t>
  </si>
  <si>
    <t>ボランティア副委員長として、学校内のボランティア活動の中心となった。文化祭では劇に出演し、工夫した演技を披露した。</t>
  </si>
  <si>
    <t>責任感に富み、自分の役割をきちんと果たそうとする。ふだんは、寡黙であるが、必要なときには、きちんと発表、主張出来る。</t>
  </si>
  <si>
    <t>基本的生活習慣がしっかり身に付いており、何事にもきちんと取り組もうとする。理解力が高く、文章表現など大変的確である。</t>
  </si>
  <si>
    <t>吹奏楽部に所属し、クラリネットパートリーダーとして活躍した。
全日本吹奏楽コンクール　　島根県大会
　　中学　小編成の部　最優秀金賞（三年連続）
　　中国大会　　銀賞
市郡読書感想文コンクール入選</t>
  </si>
  <si>
    <t>町健康福祉祭にボランティア参加
町社会福祉協議会主催サマーボランティアスクールに参加</t>
  </si>
  <si>
    <t>地域の題材を生かした劇の創作と上演</t>
  </si>
  <si>
    <t>劇を創作、上演することにより、地域への理解を深め、地域の方とふれあうことが出来た。</t>
  </si>
  <si>
    <t>学級の教科連絡係、生徒会報道委員として責任を持って自分の役割を果たした。
体育祭デコレーション長として、情熱的に作品に取り組んだ。</t>
  </si>
  <si>
    <t>責任感があり、温和で、発想が非常にユニークである。作文や絵画などの表現活動では、常に集中して取り組み、独特の個性的な作品を数多く作った。</t>
  </si>
  <si>
    <t>基本的な生活習慣がしっかり身に付いており、何事にも真面目に取り組む。友人からの信頼も厚く、好感を持って見られている。</t>
  </si>
  <si>
    <t>野球部に所属し、副キャプテンとして非常に熱心に練習に取り組み、４番キャッチャーとして活躍した。
石東陸上大会 全男４×１００ＭＲ２位（県総体出場）
　　　　　　　　　 全男砲丸投１位（県総体出場）</t>
  </si>
  <si>
    <t>県硬筆書写コンクール銀賞
文化祭全校大壁画原案作成
全島根図画コンクール　特選</t>
  </si>
  <si>
    <t>町内在住の独居高齢者宅訪問</t>
  </si>
  <si>
    <t>地域の高齢者の方との交流から福祉を学んだ。</t>
  </si>
  <si>
    <t>Ａ</t>
  </si>
  <si>
    <t>Ｂ</t>
  </si>
  <si>
    <t>Ｃ</t>
  </si>
  <si>
    <t>１年</t>
  </si>
  <si>
    <t>２年</t>
  </si>
  <si>
    <t>男</t>
  </si>
  <si>
    <t>大田</t>
  </si>
  <si>
    <t>邇摩</t>
  </si>
  <si>
    <t>女</t>
  </si>
  <si>
    <t>江津工業</t>
  </si>
  <si>
    <t>出雲西</t>
  </si>
  <si>
    <t>江津</t>
  </si>
  <si>
    <t>３組
番号</t>
  </si>
  <si>
    <t>氏　名</t>
  </si>
  <si>
    <t>ふ　　り　　が　　な</t>
  </si>
  <si>
    <t>性別</t>
  </si>
  <si>
    <t>生年月日</t>
  </si>
  <si>
    <t>男</t>
  </si>
  <si>
    <t>年</t>
  </si>
  <si>
    <t>高等学校名</t>
  </si>
  <si>
    <t>学科名</t>
  </si>
  <si>
    <t>３年</t>
  </si>
  <si>
    <t>女</t>
  </si>
  <si>
    <t>1　　年</t>
  </si>
  <si>
    <t>２年</t>
  </si>
  <si>
    <t>3年</t>
  </si>
  <si>
    <t>総計</t>
  </si>
  <si>
    <t>保体</t>
  </si>
  <si>
    <t>技家</t>
  </si>
  <si>
    <t>英語</t>
  </si>
  <si>
    <t>素点</t>
  </si>
  <si>
    <t>A</t>
  </si>
  <si>
    <t>C</t>
  </si>
  <si>
    <t>B</t>
  </si>
  <si>
    <t>選択教科名</t>
  </si>
  <si>
    <t>２年評定</t>
  </si>
  <si>
    <t>３年評定</t>
  </si>
  <si>
    <t>表示するのは</t>
  </si>
  <si>
    <t>番</t>
  </si>
  <si>
    <t>※斜線や○付けについては個別に印刷後対応して下さい。</t>
  </si>
  <si>
    <t>右にあるボタンを押すと印刷シートに進みます。そこから作業の開始です。</t>
  </si>
  <si>
    <t>印刷の時には、多少　Excelの知識のある人がそばにいて下さった方がいいですね。</t>
  </si>
  <si>
    <r>
      <t>試しに　ここの</t>
    </r>
    <r>
      <rPr>
        <b/>
        <sz val="11"/>
        <color indexed="10"/>
        <rFont val="ＭＳ Ｐゴシック"/>
        <family val="3"/>
      </rPr>
      <t>↓スピンボタン</t>
    </r>
  </si>
  <si>
    <t>これをクリックしてみて下さい。</t>
  </si>
  <si>
    <t>これは</t>
  </si>
  <si>
    <t>でも　たいしたｊことでは</t>
  </si>
  <si>
    <t>ありませんが</t>
  </si>
  <si>
    <t>VBAには</t>
  </si>
  <si>
    <t>一応パスワードを</t>
  </si>
  <si>
    <t>かけておりますので</t>
  </si>
  <si>
    <t>そのおつもりで</t>
  </si>
  <si>
    <t>隣の、数字の表示が変わって、生徒情報のデータも変化していきます。（はずです）</t>
  </si>
  <si>
    <t>好みのところで、普通に印刷して下さい。　用紙はＡ４設定にしてあります。</t>
  </si>
  <si>
    <t>このシートの、美味しいところは　今、適当に情報を入れていますが、</t>
  </si>
  <si>
    <r>
      <t>青いところを、直接、Excel感覚で書き直して　</t>
    </r>
    <r>
      <rPr>
        <b/>
        <sz val="11"/>
        <color indexed="12"/>
        <rFont val="ＭＳ Ｐゴシック"/>
        <family val="3"/>
      </rPr>
      <t>上のボタン　　　　　　　　</t>
    </r>
    <r>
      <rPr>
        <sz val="11"/>
        <rFont val="ＭＳ Ｐゴシック"/>
        <family val="3"/>
      </rPr>
      <t>を押して下さい。</t>
    </r>
  </si>
  <si>
    <t>すると</t>
  </si>
  <si>
    <t>　　こんなの出ますからハイと押して下さい。すると</t>
  </si>
  <si>
    <t>　　その生徒の情報が書き換わります。</t>
  </si>
  <si>
    <t>あとはそれを呼び出して印刷　　これだけです。ただし</t>
  </si>
  <si>
    <t>ABCについてはプルダウンメニューで入力　斜線や丸で囲むところは　印刷後にやって下さいませ。</t>
  </si>
  <si>
    <t>では　健闘を祈ります。</t>
  </si>
  <si>
    <t>管理される皆様へ</t>
  </si>
  <si>
    <t>↓</t>
  </si>
  <si>
    <t>ご苦労様です。　便利そうに見えても　システムは結構脆弱です。</t>
  </si>
  <si>
    <t>VBAでシートに書き込みもしますので完全に保護はかけられませんでした。</t>
  </si>
  <si>
    <t>作業するときには　バックアップもお忘れ無く。</t>
  </si>
  <si>
    <t>１クラスの対応にしていますので、クラスごとに、準備をしてお配り下さい。</t>
  </si>
  <si>
    <t>まず　このボタンで　シートタブを　表示して下さい。</t>
  </si>
  <si>
    <t>→→→</t>
  </si>
  <si>
    <r>
      <t>この４シートは情報を直接記入します。氏名については　</t>
    </r>
    <r>
      <rPr>
        <sz val="11"/>
        <color indexed="17"/>
        <rFont val="ＭＳ Ｐゴシック"/>
        <family val="3"/>
      </rPr>
      <t>氏名・志望・出席日数</t>
    </r>
    <r>
      <rPr>
        <sz val="11"/>
        <rFont val="ＭＳ Ｐゴシック"/>
        <family val="3"/>
      </rPr>
      <t>　のシートに入れるだけで</t>
    </r>
  </si>
  <si>
    <t>ほかのシートにも反映されるはずです。（多分）</t>
  </si>
  <si>
    <t>あとは　それぞれのシートを見て下さい。</t>
  </si>
  <si>
    <t>下の図案が印刷シート　作業はここで行われます。</t>
  </si>
  <si>
    <t>上の２カ所も　書き込んで配布になるはずです。</t>
  </si>
  <si>
    <t>よくよく　動作の確認をして下さい。</t>
  </si>
  <si>
    <t>１枚のシートを呼び出すにも激重ですので　せっかちにクリックを繰り替えられないよう</t>
  </si>
  <si>
    <t>担任の先生にもお伝え下さい。</t>
  </si>
  <si>
    <t>ではでは　　　　　　仁摩中学校　　今口秀明　でした。</t>
  </si>
  <si>
    <t>第二中　学太郎</t>
  </si>
  <si>
    <t>志学　中太郎</t>
  </si>
  <si>
    <t>北三瓶　中代</t>
  </si>
  <si>
    <t>池田　中吉</t>
  </si>
  <si>
    <t>頓原　中助</t>
  </si>
  <si>
    <t>平田　光子</t>
  </si>
  <si>
    <t>平田　佐香</t>
  </si>
  <si>
    <t>市立　旭</t>
  </si>
  <si>
    <t>平田中　学斗</t>
  </si>
  <si>
    <t>赤来　中弥</t>
  </si>
  <si>
    <t>三刀屋　中</t>
  </si>
  <si>
    <t>吉田　中道</t>
  </si>
  <si>
    <t>掛合　中里</t>
  </si>
  <si>
    <t>第三中　学美</t>
  </si>
  <si>
    <t>第一中　学子</t>
  </si>
  <si>
    <t>だいいちなか　がっこ</t>
  </si>
  <si>
    <t>理由</t>
  </si>
  <si>
    <t>だいにちゅう　がくたろう</t>
  </si>
  <si>
    <t>だいみなか　まなび</t>
  </si>
  <si>
    <t>しがく　ちゅうたろう</t>
  </si>
  <si>
    <t>きたさんべ　なかよ</t>
  </si>
  <si>
    <t>いけだ　ちゅうきち</t>
  </si>
  <si>
    <t>とんばら　ちゅうすけ</t>
  </si>
  <si>
    <t>ひらた　ひかりこ</t>
  </si>
  <si>
    <t>ひらた　さか</t>
  </si>
  <si>
    <t>いちりつ　あきら</t>
  </si>
  <si>
    <t>ひらたなか　がくと</t>
  </si>
  <si>
    <t>あかぎ　ちゅうや</t>
  </si>
  <si>
    <t>みとや　あたる</t>
  </si>
  <si>
    <t>よしだ　なかみち</t>
  </si>
  <si>
    <t>かけや　ちゅうり</t>
  </si>
  <si>
    <t>番号</t>
  </si>
  <si>
    <t>Ａ</t>
  </si>
  <si>
    <t>Ｂ</t>
  </si>
  <si>
    <t>Ｃ</t>
  </si>
  <si>
    <t>Ｃ</t>
  </si>
  <si>
    <t>作業えりあ</t>
  </si>
  <si>
    <t>特</t>
  </si>
  <si>
    <t>生</t>
  </si>
  <si>
    <t>分校</t>
  </si>
  <si>
    <t>普通科</t>
  </si>
  <si>
    <t>総合学科</t>
  </si>
  <si>
    <t>機械科</t>
  </si>
  <si>
    <t>理数科</t>
  </si>
  <si>
    <t>英語科</t>
  </si>
  <si>
    <t>高等学校</t>
  </si>
  <si>
    <t>ｈ１８島根県公立高等学校用調査書記入シート</t>
  </si>
  <si>
    <t>右のボタンを押すと　下のような画面が表示されます。Excel仕立ての公立高校調査書画面ですね。</t>
  </si>
  <si>
    <t>下の</t>
  </si>
  <si>
    <t>タブを見せたり隠したりします。</t>
  </si>
  <si>
    <t>これについては</t>
  </si>
  <si>
    <t>あとで説明します。</t>
  </si>
  <si>
    <r>
      <t>担任の先生が　　</t>
    </r>
    <r>
      <rPr>
        <sz val="11"/>
        <color indexed="10"/>
        <rFont val="ＭＳ Ｐゴシック"/>
        <family val="3"/>
      </rPr>
      <t>特別活動の記録のABC</t>
    </r>
    <r>
      <rPr>
        <sz val="11"/>
        <rFont val="ＭＳ Ｐゴシック"/>
        <family val="3"/>
      </rPr>
      <t>　</t>
    </r>
    <r>
      <rPr>
        <sz val="11"/>
        <color indexed="12"/>
        <rFont val="ＭＳ Ｐゴシック"/>
        <family val="3"/>
      </rPr>
      <t>行動の記録のABC</t>
    </r>
  </si>
  <si>
    <r>
      <t>さらに、</t>
    </r>
    <r>
      <rPr>
        <sz val="11"/>
        <color indexed="16"/>
        <rFont val="ＭＳ Ｐゴシック"/>
        <family val="3"/>
      </rPr>
      <t>文章表現のところ</t>
    </r>
    <r>
      <rPr>
        <sz val="11"/>
        <rFont val="ＭＳ Ｐゴシック"/>
        <family val="3"/>
      </rPr>
      <t>を書き換えて保存できるところです。（しかしそれ以外はいじらないように）</t>
    </r>
  </si>
  <si>
    <t>作業前にこの４枚はまとめてよくわかる人が入力してあとは一般（担任）の先生がいじらないように</t>
  </si>
  <si>
    <t>タブをかくしてしまうのが　このbookの特徴です。やっぱり苦手な人には敷居が高いexcelです。</t>
  </si>
  <si>
    <t>印刷後の○付け箇所を忘れないよう点検を怠らないで下さい。</t>
  </si>
  <si>
    <t>　下へ続く</t>
  </si>
  <si>
    <t>総　合　的　な　学　習　の　時　間　の　記　録</t>
  </si>
  <si>
    <t>分校名</t>
  </si>
  <si>
    <t>浜田</t>
  </si>
  <si>
    <t>今市</t>
  </si>
  <si>
    <t>普通科</t>
  </si>
  <si>
    <t>松江南</t>
  </si>
  <si>
    <t>宍道</t>
  </si>
  <si>
    <t>普通</t>
  </si>
  <si>
    <t>Ｂ</t>
  </si>
  <si>
    <t xml:space="preserve">
　なし</t>
  </si>
  <si>
    <t>穏和で、責任感があり、誰に対しても優しく接する。学級の係り活動や、委員会の当番活動などを誠実に行った。</t>
  </si>
  <si>
    <t>温和で、作業的なことにこつこつ取り組む。読書が好きで、休み時間でも本を広げていることがあった。ふだんは寡黙であるが、ユーモアがあり、友人を笑わせることが多い。</t>
  </si>
  <si>
    <t>野球部所属し、熱心に練習に励みピッチャーとしてチームの中心的な役割を果たした。
石東陸上大会　全男４００Ｍ２位　
　　　　　　　　　　全男４×１００ＭＲ　　２位（県総体出場）</t>
  </si>
  <si>
    <t>町健康福祉祭に　ボランティア参加
仁摩町社会福祉協議会主催チャレンジザボランティアに参加
漢検４級　珠算２級</t>
  </si>
  <si>
    <t>海外の中学生とのメール交換、町内在住の外国の方との交流</t>
  </si>
  <si>
    <t>外国の方と接することで、異文化を理解し、英語力を身につけた。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</si>
</sst>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9]000\-00;000\-0000"/>
  </numFmts>
  <fonts count="44">
    <font>
      <sz val="11"/>
      <name val="ＭＳ Ｐゴシック"/>
      <family val="3"/>
    </font>
    <font>
      <sz val="10.5"/>
      <color indexed="8"/>
      <name val="Times New Roman"/>
      <family val="1"/>
    </font>
    <font>
      <sz val="10.5"/>
      <color indexed="8"/>
      <name val="ＭＳ 明朝"/>
      <family val="1"/>
    </font>
    <font>
      <sz val="12"/>
      <name val="ＭＳ 明朝"/>
      <family val="1"/>
    </font>
    <font>
      <sz val="5"/>
      <color indexed="8"/>
      <name val="ＭＳ 明朝"/>
      <family val="1"/>
    </font>
    <font>
      <sz val="9"/>
      <color indexed="8"/>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sz val="24"/>
      <color indexed="8"/>
      <name val="ＭＳ Ｐゴシック"/>
      <family val="3"/>
    </font>
    <font>
      <sz val="24"/>
      <name val="ＭＳ Ｐゴシック"/>
      <family val="3"/>
    </font>
    <font>
      <sz val="10.5"/>
      <color indexed="8"/>
      <name val="ＭＳ Ｐ明朝"/>
      <family val="1"/>
    </font>
    <font>
      <sz val="11"/>
      <name val="ＭＳ 明朝"/>
      <family val="1"/>
    </font>
    <font>
      <sz val="12"/>
      <name val="ＭＳ Ｐゴシック"/>
      <family val="3"/>
    </font>
    <font>
      <sz val="6"/>
      <name val="ＭＳ 明朝"/>
      <family val="1"/>
    </font>
    <font>
      <sz val="12"/>
      <color indexed="8"/>
      <name val="ＭＳ 明朝"/>
      <family val="1"/>
    </font>
    <font>
      <sz val="9"/>
      <name val="ＭＳ 明朝"/>
      <family val="1"/>
    </font>
    <font>
      <sz val="9"/>
      <name val="ＭＳ Ｐゴシック"/>
      <family val="3"/>
    </font>
    <font>
      <sz val="10"/>
      <name val="ＭＳ 明朝"/>
      <family val="1"/>
    </font>
    <font>
      <sz val="10"/>
      <name val="ＭＳ Ｐゴシック"/>
      <family val="3"/>
    </font>
    <font>
      <sz val="10.5"/>
      <name val="ＭＳ 明朝"/>
      <family val="1"/>
    </font>
    <font>
      <sz val="10.5"/>
      <name val="ＭＳ Ｐゴシック"/>
      <family val="3"/>
    </font>
    <font>
      <sz val="11"/>
      <name val="ＭＳ ゴシック"/>
      <family val="3"/>
    </font>
    <font>
      <sz val="9"/>
      <color indexed="10"/>
      <name val="ＭＳ 明朝"/>
      <family val="1"/>
    </font>
    <font>
      <sz val="16"/>
      <name val="ＭＳ 明朝"/>
      <family val="1"/>
    </font>
    <font>
      <sz val="11"/>
      <color indexed="10"/>
      <name val="ＭＳ Ｐゴシック"/>
      <family val="3"/>
    </font>
    <font>
      <sz val="20"/>
      <name val="ＭＳ Ｐゴシック"/>
      <family val="3"/>
    </font>
    <font>
      <sz val="18"/>
      <name val="ＭＳ Ｐゴシック"/>
      <family val="3"/>
    </font>
    <font>
      <sz val="24"/>
      <color indexed="10"/>
      <name val="ＭＳ Ｐゴシック"/>
      <family val="3"/>
    </font>
    <font>
      <sz val="12"/>
      <color indexed="10"/>
      <name val="ＭＳ Ｐゴシック"/>
      <family val="3"/>
    </font>
    <font>
      <b/>
      <sz val="11"/>
      <color indexed="10"/>
      <name val="ＭＳ Ｐゴシック"/>
      <family val="3"/>
    </font>
    <font>
      <b/>
      <sz val="11"/>
      <color indexed="12"/>
      <name val="ＭＳ Ｐゴシック"/>
      <family val="3"/>
    </font>
    <font>
      <sz val="11"/>
      <color indexed="17"/>
      <name val="ＭＳ Ｐゴシック"/>
      <family val="3"/>
    </font>
    <font>
      <sz val="9"/>
      <name val="MS UI Gothic"/>
      <family val="3"/>
    </font>
    <font>
      <sz val="26"/>
      <color indexed="8"/>
      <name val="ＭＳ 明朝"/>
      <family val="1"/>
    </font>
    <font>
      <sz val="10"/>
      <color indexed="8"/>
      <name val="ＭＳ Ｐ明朝"/>
      <family val="1"/>
    </font>
    <font>
      <sz val="26"/>
      <name val="ＭＳ 明朝"/>
      <family val="1"/>
    </font>
    <font>
      <sz val="16"/>
      <name val="ＭＳ Ｐゴシック"/>
      <family val="3"/>
    </font>
    <font>
      <sz val="18"/>
      <name val="ＭＳ 明朝"/>
      <family val="1"/>
    </font>
    <font>
      <sz val="24"/>
      <name val="ＭＳ 明朝"/>
      <family val="1"/>
    </font>
    <font>
      <sz val="20"/>
      <name val="ＭＳ 明朝"/>
      <family val="1"/>
    </font>
    <font>
      <sz val="20"/>
      <color indexed="8"/>
      <name val="ＭＳ 明朝"/>
      <family val="1"/>
    </font>
    <font>
      <sz val="11"/>
      <color indexed="12"/>
      <name val="ＭＳ Ｐゴシック"/>
      <family val="3"/>
    </font>
    <font>
      <sz val="11"/>
      <color indexed="16"/>
      <name val="ＭＳ Ｐゴシック"/>
      <family val="3"/>
    </font>
  </fonts>
  <fills count="4">
    <fill>
      <patternFill/>
    </fill>
    <fill>
      <patternFill patternType="gray125"/>
    </fill>
    <fill>
      <patternFill patternType="solid">
        <fgColor indexed="42"/>
        <bgColor indexed="64"/>
      </patternFill>
    </fill>
    <fill>
      <patternFill patternType="solid">
        <fgColor indexed="43"/>
        <bgColor indexed="64"/>
      </patternFill>
    </fill>
  </fills>
  <borders count="143">
    <border>
      <left/>
      <right/>
      <top/>
      <bottom/>
      <diagonal/>
    </border>
    <border>
      <left style="thin">
        <color indexed="8"/>
      </left>
      <right style="thin">
        <color indexed="8"/>
      </right>
      <top style="double">
        <color indexed="8"/>
      </top>
      <bottom style="thin">
        <color indexed="8"/>
      </bottom>
    </border>
    <border>
      <left style="double">
        <color indexed="8"/>
      </left>
      <right>
        <color indexed="63"/>
      </right>
      <top style="double">
        <color indexed="8"/>
      </top>
      <bottom>
        <color indexed="63"/>
      </bottom>
    </border>
    <border>
      <left style="double">
        <color indexed="8"/>
      </left>
      <right>
        <color indexed="63"/>
      </right>
      <top>
        <color indexed="63"/>
      </top>
      <bottom style="double">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border>
    <border>
      <left style="thin">
        <color indexed="8"/>
      </left>
      <right style="thin"/>
      <top style="thin">
        <color indexed="8"/>
      </top>
      <bottom>
        <color indexed="63"/>
      </bottom>
    </border>
    <border>
      <left>
        <color indexed="63"/>
      </left>
      <right>
        <color indexed="63"/>
      </right>
      <top style="thin">
        <color indexed="8"/>
      </top>
      <bottom>
        <color indexed="63"/>
      </bottom>
    </border>
    <border>
      <left>
        <color indexed="63"/>
      </left>
      <right style="dotted">
        <color indexed="8"/>
      </right>
      <top style="thin">
        <color indexed="8"/>
      </top>
      <bottom>
        <color indexed="63"/>
      </bottom>
    </border>
    <border>
      <left style="dotted">
        <color indexed="8"/>
      </left>
      <right>
        <color indexed="63"/>
      </right>
      <top style="thin">
        <color indexed="8"/>
      </top>
      <bottom>
        <color indexed="63"/>
      </bottom>
    </border>
    <border>
      <left>
        <color indexed="63"/>
      </left>
      <right style="dotted">
        <color indexed="8"/>
      </right>
      <top>
        <color indexed="63"/>
      </top>
      <bottom>
        <color indexed="63"/>
      </bottom>
    </border>
    <border>
      <left style="dotted">
        <color indexed="8"/>
      </left>
      <right>
        <color indexed="63"/>
      </right>
      <top>
        <color indexed="63"/>
      </top>
      <bottom style="dotted">
        <color indexed="8"/>
      </bottom>
    </border>
    <border>
      <left>
        <color indexed="63"/>
      </left>
      <right style="thin">
        <color indexed="8"/>
      </right>
      <top>
        <color indexed="63"/>
      </top>
      <bottom style="dotted">
        <color indexed="8"/>
      </bottom>
    </border>
    <border>
      <left style="dotted">
        <color indexed="8"/>
      </left>
      <right>
        <color indexed="63"/>
      </right>
      <top>
        <color indexed="63"/>
      </top>
      <bottom>
        <color indexed="63"/>
      </bottom>
    </border>
    <border>
      <left>
        <color indexed="63"/>
      </left>
      <right style="dotted">
        <color indexed="8"/>
      </right>
      <top>
        <color indexed="63"/>
      </top>
      <bottom style="thin">
        <color indexed="8"/>
      </bottom>
    </border>
    <border>
      <left style="dotted">
        <color indexed="8"/>
      </left>
      <right>
        <color indexed="63"/>
      </right>
      <top>
        <color indexed="63"/>
      </top>
      <bottom style="thin">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color indexed="63"/>
      </bottom>
    </border>
    <border>
      <left style="double">
        <color indexed="8"/>
      </left>
      <right style="double">
        <color indexed="8"/>
      </right>
      <top>
        <color indexed="63"/>
      </top>
      <bottom style="double">
        <color indexed="8"/>
      </bottom>
    </border>
    <border>
      <left style="thin"/>
      <right style="thin"/>
      <top>
        <color indexed="63"/>
      </top>
      <bottom style="thin"/>
    </border>
    <border>
      <left style="thin"/>
      <right style="hair"/>
      <top style="thin"/>
      <bottom style="hair"/>
    </border>
    <border>
      <left style="thin"/>
      <right style="thin"/>
      <top style="thin"/>
      <bottom style="thin"/>
    </border>
    <border>
      <left style="thin"/>
      <right style="hair"/>
      <top style="hair"/>
      <bottom style="thin"/>
    </border>
    <border>
      <left>
        <color indexed="63"/>
      </left>
      <right style="hair"/>
      <top style="hair"/>
      <bottom style="thin"/>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thin"/>
      <top>
        <color indexed="63"/>
      </top>
      <bottom style="thin"/>
    </border>
    <border>
      <left style="thin"/>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thin"/>
    </border>
    <border>
      <left style="thin"/>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color indexed="63"/>
      </right>
      <top style="medium"/>
      <bottom>
        <color indexed="63"/>
      </bottom>
    </border>
    <border>
      <left style="thin"/>
      <right>
        <color indexed="63"/>
      </right>
      <top style="medium"/>
      <bottom>
        <color indexed="63"/>
      </bottom>
    </border>
    <border>
      <left style="medium"/>
      <right style="hair"/>
      <top style="medium"/>
      <bottom style="hair"/>
    </border>
    <border>
      <left style="hair"/>
      <right style="hair"/>
      <top style="medium"/>
      <bottom style="hair"/>
    </border>
    <border>
      <left style="hair"/>
      <right style="medium"/>
      <top style="medium"/>
      <bottom style="hair"/>
    </border>
    <border>
      <left>
        <color indexed="63"/>
      </left>
      <right style="hair"/>
      <top style="medium"/>
      <bottom style="hair"/>
    </border>
    <border>
      <left style="hair"/>
      <right>
        <color indexed="63"/>
      </right>
      <top style="medium"/>
      <bottom style="hair"/>
    </border>
    <border>
      <left style="medium"/>
      <right>
        <color indexed="63"/>
      </right>
      <top style="thin"/>
      <bottom>
        <color indexed="63"/>
      </bottom>
    </border>
    <border>
      <left style="medium"/>
      <right style="hair"/>
      <top style="thin"/>
      <bottom style="hair"/>
    </border>
    <border>
      <left style="hair"/>
      <right style="hair"/>
      <top style="thin"/>
      <bottom style="hair"/>
    </border>
    <border>
      <left style="hair"/>
      <right style="medium"/>
      <top style="thin"/>
      <bottom style="hair"/>
    </border>
    <border>
      <left>
        <color indexed="63"/>
      </left>
      <right style="hair"/>
      <top style="thin"/>
      <bottom style="hair"/>
    </border>
    <border>
      <left style="hair"/>
      <right>
        <color indexed="63"/>
      </right>
      <top style="thin"/>
      <bottom style="hair"/>
    </border>
    <border>
      <left style="medium"/>
      <right>
        <color indexed="63"/>
      </right>
      <top style="thin"/>
      <bottom style="medium"/>
    </border>
    <border>
      <left style="thin"/>
      <right>
        <color indexed="63"/>
      </right>
      <top style="thin"/>
      <bottom style="medium"/>
    </border>
    <border>
      <left style="medium"/>
      <right style="hair"/>
      <top style="thin"/>
      <bottom style="medium"/>
    </border>
    <border>
      <left style="hair"/>
      <right style="hair"/>
      <top style="thin"/>
      <bottom style="medium"/>
    </border>
    <border>
      <left style="hair"/>
      <right style="medium"/>
      <top style="thin"/>
      <bottom style="medium"/>
    </border>
    <border>
      <left>
        <color indexed="63"/>
      </left>
      <right style="hair"/>
      <top style="thin"/>
      <bottom style="medium"/>
    </border>
    <border>
      <left style="hair"/>
      <right>
        <color indexed="63"/>
      </right>
      <top style="thin"/>
      <bottom style="medium"/>
    </border>
    <border>
      <left style="thin"/>
      <right>
        <color indexed="63"/>
      </right>
      <top>
        <color indexed="63"/>
      </top>
      <bottom>
        <color indexed="63"/>
      </bottom>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color indexed="63"/>
      </left>
      <right style="hair"/>
      <top>
        <color indexed="63"/>
      </top>
      <bottom style="hair"/>
    </border>
    <border>
      <left style="hair"/>
      <right>
        <color indexed="63"/>
      </right>
      <top>
        <color indexed="63"/>
      </top>
      <bottom style="hair"/>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color indexed="63"/>
      </left>
      <right style="hair"/>
      <top style="thin"/>
      <bottom>
        <color indexed="63"/>
      </bottom>
    </border>
    <border>
      <left style="hair"/>
      <right>
        <color indexed="63"/>
      </right>
      <top style="thin"/>
      <bottom>
        <color indexed="63"/>
      </bottom>
    </border>
    <border>
      <left>
        <color indexed="63"/>
      </left>
      <right style="hair"/>
      <top style="thin"/>
      <bottom style="thin"/>
    </border>
    <border>
      <left style="hair"/>
      <right>
        <color indexed="63"/>
      </right>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thin"/>
      <top>
        <color indexed="63"/>
      </top>
      <bottom>
        <color indexed="63"/>
      </bottom>
    </border>
    <border>
      <left style="medium"/>
      <right style="thin"/>
      <top style="medium"/>
      <bottom style="thin"/>
    </border>
    <border>
      <left>
        <color indexed="63"/>
      </left>
      <right>
        <color indexed="63"/>
      </right>
      <top style="hair"/>
      <bottom style="thin"/>
    </border>
    <border>
      <left>
        <color indexed="63"/>
      </left>
      <right>
        <color indexed="63"/>
      </right>
      <top style="thin"/>
      <bottom style="hair"/>
    </border>
    <border>
      <left>
        <color indexed="63"/>
      </left>
      <right style="thin"/>
      <top style="thin"/>
      <bottom style="hair"/>
    </border>
    <border>
      <left>
        <color indexed="63"/>
      </left>
      <right style="double">
        <color indexed="8"/>
      </right>
      <top style="thin">
        <color indexed="8"/>
      </top>
      <bottom>
        <color indexed="63"/>
      </bottom>
    </border>
    <border>
      <left>
        <color indexed="63"/>
      </left>
      <right style="double">
        <color indexed="8"/>
      </right>
      <top>
        <color indexed="63"/>
      </top>
      <bottom style="thin">
        <color indexed="8"/>
      </bottom>
    </border>
    <border>
      <left style="thin"/>
      <right style="thin"/>
      <top style="double">
        <color indexed="8"/>
      </top>
      <bottom style="thin"/>
    </border>
    <border>
      <left style="thin"/>
      <right style="double"/>
      <top style="double">
        <color indexed="8"/>
      </top>
      <bottom style="thin"/>
    </border>
    <border>
      <left style="thin"/>
      <right style="thin"/>
      <top style="thin"/>
      <bottom style="double">
        <color indexed="8"/>
      </bottom>
    </border>
    <border>
      <left style="thin"/>
      <right style="double"/>
      <top style="thin"/>
      <bottom style="double">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thin">
        <color indexed="8"/>
      </left>
      <right>
        <color indexed="63"/>
      </right>
      <top style="thin">
        <color indexed="8"/>
      </top>
      <bottom style="thin">
        <color indexed="8"/>
      </bottom>
    </border>
    <border>
      <left>
        <color indexed="63"/>
      </left>
      <right style="double">
        <color indexed="8"/>
      </right>
      <top style="thin">
        <color indexed="8"/>
      </top>
      <bottom style="thin">
        <color indexed="8"/>
      </bottom>
    </border>
    <border>
      <left style="thin">
        <color indexed="8"/>
      </left>
      <right style="thin"/>
      <top style="thin">
        <color indexed="8"/>
      </top>
      <bottom style="thin">
        <color indexed="8"/>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8"/>
      </top>
      <bottom style="thin">
        <color indexed="8"/>
      </bottom>
    </border>
    <border>
      <left>
        <color indexed="63"/>
      </left>
      <right style="double">
        <color indexed="8"/>
      </right>
      <top style="double">
        <color indexed="8"/>
      </top>
      <bottom>
        <color indexed="63"/>
      </bottom>
    </border>
    <border>
      <left style="double">
        <color indexed="8"/>
      </left>
      <right>
        <color indexed="63"/>
      </right>
      <top>
        <color indexed="63"/>
      </top>
      <bottom style="thin">
        <color indexed="8"/>
      </bottom>
    </border>
    <border>
      <left style="double">
        <color indexed="8"/>
      </left>
      <right>
        <color indexed="63"/>
      </right>
      <top style="thin">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color indexed="63"/>
      </left>
      <right style="double">
        <color indexed="8"/>
      </right>
      <top>
        <color indexed="63"/>
      </top>
      <bottom style="double">
        <color indexed="8"/>
      </bottom>
    </border>
    <border>
      <left>
        <color indexed="63"/>
      </left>
      <right style="thin">
        <color indexed="8"/>
      </right>
      <top style="thin">
        <color indexed="8"/>
      </top>
      <bottom style="thin">
        <color indexed="8"/>
      </bottom>
    </border>
    <border>
      <left>
        <color indexed="63"/>
      </left>
      <right>
        <color indexed="63"/>
      </right>
      <top style="double">
        <color indexed="8"/>
      </top>
      <bottom>
        <color indexed="63"/>
      </bottom>
    </border>
    <border>
      <left style="thin">
        <color indexed="8"/>
      </left>
      <right>
        <color indexed="63"/>
      </right>
      <top style="dotted">
        <color indexed="8"/>
      </top>
      <bottom>
        <color indexed="63"/>
      </bottom>
    </border>
    <border>
      <left>
        <color indexed="63"/>
      </left>
      <right>
        <color indexed="63"/>
      </right>
      <top style="dotted">
        <color indexed="8"/>
      </top>
      <bottom>
        <color indexed="63"/>
      </bottom>
    </border>
    <border>
      <left>
        <color indexed="63"/>
      </left>
      <right style="thin">
        <color indexed="8"/>
      </right>
      <top style="dotted">
        <color indexed="8"/>
      </top>
      <bottom>
        <color indexed="63"/>
      </bottom>
    </border>
    <border>
      <left style="thin">
        <color indexed="8"/>
      </left>
      <right>
        <color indexed="63"/>
      </right>
      <top>
        <color indexed="63"/>
      </top>
      <bottom style="dotted">
        <color indexed="8"/>
      </bottom>
    </border>
    <border>
      <left>
        <color indexed="63"/>
      </left>
      <right>
        <color indexed="63"/>
      </right>
      <top>
        <color indexed="63"/>
      </top>
      <bottom style="dotted">
        <color indexed="8"/>
      </bottom>
    </border>
    <border>
      <left style="thin">
        <color indexed="8"/>
      </left>
      <right style="thin"/>
      <top>
        <color indexed="63"/>
      </top>
      <bottom style="thin">
        <color indexed="8"/>
      </bottom>
    </border>
    <border>
      <left style="thin">
        <color indexed="8"/>
      </left>
      <right style="thin"/>
      <top>
        <color indexed="63"/>
      </top>
      <bottom>
        <color indexed="63"/>
      </bottom>
    </border>
    <border>
      <left style="thin"/>
      <right style="thin">
        <color indexed="8"/>
      </right>
      <top style="thin"/>
      <bottom style="thin"/>
    </border>
    <border>
      <left style="thin"/>
      <right style="thin">
        <color indexed="8"/>
      </right>
      <top style="thin"/>
      <bottom>
        <color indexed="63"/>
      </bottom>
    </border>
    <border>
      <left style="thin"/>
      <right style="thin">
        <color indexed="8"/>
      </right>
      <top>
        <color indexed="63"/>
      </top>
      <bottom style="thin"/>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double"/>
      <right style="thin">
        <color indexed="8"/>
      </right>
      <top style="thin"/>
      <bottom>
        <color indexed="63"/>
      </bottom>
    </border>
    <border>
      <left style="double"/>
      <right style="thin">
        <color indexed="8"/>
      </right>
      <top>
        <color indexed="63"/>
      </top>
      <bottom style="double">
        <color indexed="8"/>
      </bottom>
    </border>
    <border diagonalDown="1">
      <left>
        <color indexed="63"/>
      </left>
      <right>
        <color indexed="63"/>
      </right>
      <top style="thin">
        <color indexed="8"/>
      </top>
      <bottom>
        <color indexed="63"/>
      </bottom>
      <diagonal style="thin">
        <color indexed="8"/>
      </diagonal>
    </border>
    <border diagonalDown="1">
      <left>
        <color indexed="63"/>
      </left>
      <right style="thin">
        <color indexed="8"/>
      </right>
      <top style="thin">
        <color indexed="8"/>
      </top>
      <bottom>
        <color indexed="63"/>
      </bottom>
      <diagonal style="thin">
        <color indexed="8"/>
      </diagonal>
    </border>
    <border diagonalDown="1">
      <left>
        <color indexed="63"/>
      </left>
      <right>
        <color indexed="63"/>
      </right>
      <top>
        <color indexed="63"/>
      </top>
      <bottom style="thin">
        <color indexed="8"/>
      </bottom>
      <diagonal style="thin">
        <color indexed="8"/>
      </diagonal>
    </border>
    <border diagonalDown="1">
      <left>
        <color indexed="63"/>
      </left>
      <right style="thin">
        <color indexed="8"/>
      </right>
      <top>
        <color indexed="63"/>
      </top>
      <bottom style="thin">
        <color indexed="8"/>
      </bottom>
      <diagonal style="thin">
        <color indexed="8"/>
      </diagonal>
    </border>
    <border>
      <left style="thin"/>
      <right style="thin">
        <color indexed="8"/>
      </right>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549">
    <xf numFmtId="0" fontId="0" fillId="0" borderId="0" xfId="0" applyAlignment="1">
      <alignment vertical="center"/>
    </xf>
    <xf numFmtId="0" fontId="2" fillId="0" borderId="0" xfId="0" applyFont="1" applyAlignment="1">
      <alignment horizontal="justify" vertical="center"/>
    </xf>
    <xf numFmtId="0" fontId="1"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Border="1" applyAlignment="1">
      <alignment horizontal="left" vertical="top" wrapText="1"/>
    </xf>
    <xf numFmtId="0" fontId="0" fillId="0" borderId="0" xfId="0" applyAlignment="1">
      <alignment vertical="center"/>
    </xf>
    <xf numFmtId="0" fontId="9" fillId="0" borderId="0" xfId="0" applyFont="1" applyAlignment="1">
      <alignment horizontal="left" vertical="top"/>
    </xf>
    <xf numFmtId="0" fontId="10" fillId="0" borderId="0" xfId="0" applyFont="1" applyAlignment="1">
      <alignment horizontal="left" vertical="center"/>
    </xf>
    <xf numFmtId="0" fontId="0" fillId="0" borderId="0" xfId="0" applyAlignment="1">
      <alignment horizontal="left" vertical="center"/>
    </xf>
    <xf numFmtId="0" fontId="5" fillId="0" borderId="1" xfId="0" applyFont="1" applyBorder="1" applyAlignment="1">
      <alignment horizontal="center" vertical="center" shrinkToFit="1"/>
    </xf>
    <xf numFmtId="0" fontId="0" fillId="0" borderId="0" xfId="0" applyBorder="1" applyAlignment="1">
      <alignment horizontal="center"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center" vertical="center" wrapText="1"/>
    </xf>
    <xf numFmtId="0" fontId="3" fillId="0" borderId="4" xfId="0" applyFont="1" applyBorder="1" applyAlignment="1">
      <alignment horizontal="left" vertical="top" wrapText="1"/>
    </xf>
    <xf numFmtId="0" fontId="2"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2" fillId="0" borderId="0" xfId="0" applyFont="1" applyBorder="1" applyAlignment="1">
      <alignment horizontal="left" vertical="top" wrapText="1"/>
    </xf>
    <xf numFmtId="0" fontId="3" fillId="0" borderId="8" xfId="0" applyFont="1" applyBorder="1" applyAlignment="1">
      <alignment horizontal="left" vertical="top" wrapText="1"/>
    </xf>
    <xf numFmtId="0" fontId="0" fillId="0" borderId="8" xfId="0" applyBorder="1" applyAlignment="1">
      <alignment vertical="top" wrapText="1"/>
    </xf>
    <xf numFmtId="0" fontId="2" fillId="0" borderId="0" xfId="0" applyFont="1" applyBorder="1" applyAlignment="1">
      <alignment horizontal="left"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1" fillId="0" borderId="7" xfId="0" applyFont="1" applyBorder="1" applyAlignment="1">
      <alignment horizontal="left" vertical="top" wrapText="1"/>
    </xf>
    <xf numFmtId="0" fontId="1" fillId="0" borderId="14" xfId="0" applyFont="1" applyBorder="1" applyAlignment="1">
      <alignment horizontal="left" vertical="top" wrapText="1"/>
    </xf>
    <xf numFmtId="0" fontId="0" fillId="0" borderId="15" xfId="0" applyBorder="1" applyAlignment="1">
      <alignment vertical="top" wrapText="1"/>
    </xf>
    <xf numFmtId="0" fontId="0" fillId="0" borderId="11" xfId="0" applyBorder="1" applyAlignment="1">
      <alignment vertical="top" wrapText="1"/>
    </xf>
    <xf numFmtId="0" fontId="2" fillId="0" borderId="16" xfId="0" applyFont="1" applyBorder="1" applyAlignment="1">
      <alignment horizontal="center" vertical="top" wrapText="1"/>
    </xf>
    <xf numFmtId="0" fontId="0" fillId="0" borderId="17" xfId="0"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2" fillId="0" borderId="13" xfId="0" applyFont="1" applyBorder="1" applyAlignment="1">
      <alignment horizontal="center" vertical="center" wrapText="1"/>
    </xf>
    <xf numFmtId="0" fontId="0" fillId="0" borderId="14" xfId="0" applyBorder="1" applyAlignment="1">
      <alignment vertical="center"/>
    </xf>
    <xf numFmtId="0" fontId="16" fillId="0" borderId="9" xfId="0" applyFont="1" applyBorder="1" applyAlignment="1">
      <alignment horizontal="center" vertical="center"/>
    </xf>
    <xf numFmtId="0" fontId="12" fillId="0" borderId="9" xfId="0" applyFont="1" applyBorder="1" applyAlignment="1">
      <alignment vertical="center"/>
    </xf>
    <xf numFmtId="0" fontId="0" fillId="0" borderId="13" xfId="0" applyBorder="1" applyAlignment="1">
      <alignment vertical="center"/>
    </xf>
    <xf numFmtId="0" fontId="12" fillId="0" borderId="13"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6" xfId="0" applyFont="1" applyBorder="1" applyAlignment="1">
      <alignment vertical="center"/>
    </xf>
    <xf numFmtId="0" fontId="12" fillId="0" borderId="20" xfId="0" applyFont="1" applyBorder="1" applyAlignment="1">
      <alignment vertical="center"/>
    </xf>
    <xf numFmtId="0" fontId="0" fillId="0" borderId="17" xfId="0" applyBorder="1" applyAlignment="1">
      <alignment horizontal="center" vertical="center" wrapText="1"/>
    </xf>
    <xf numFmtId="0" fontId="18" fillId="0" borderId="21" xfId="0" applyFont="1" applyBorder="1" applyAlignment="1">
      <alignment vertical="center"/>
    </xf>
    <xf numFmtId="0" fontId="18" fillId="0" borderId="22" xfId="0" applyFont="1" applyBorder="1" applyAlignment="1">
      <alignment vertical="center"/>
    </xf>
    <xf numFmtId="0" fontId="18" fillId="0" borderId="23" xfId="0" applyFont="1" applyBorder="1" applyAlignment="1">
      <alignment vertical="center"/>
    </xf>
    <xf numFmtId="0" fontId="18" fillId="0" borderId="10" xfId="0" applyFont="1" applyBorder="1" applyAlignment="1">
      <alignment vertical="center"/>
    </xf>
    <xf numFmtId="0" fontId="12" fillId="0" borderId="7" xfId="0" applyFont="1" applyBorder="1" applyAlignment="1">
      <alignment vertical="center"/>
    </xf>
    <xf numFmtId="0" fontId="12" fillId="0" borderId="24" xfId="0" applyFont="1" applyBorder="1" applyAlignment="1">
      <alignment vertical="center"/>
    </xf>
    <xf numFmtId="0" fontId="18" fillId="0" borderId="25" xfId="0" applyFont="1" applyBorder="1" applyAlignment="1">
      <alignment vertical="center"/>
    </xf>
    <xf numFmtId="0" fontId="18" fillId="0" borderId="14" xfId="0" applyFont="1" applyBorder="1" applyAlignment="1">
      <alignment vertical="center"/>
    </xf>
    <xf numFmtId="0" fontId="12" fillId="0" borderId="9" xfId="0" applyFont="1" applyBorder="1" applyAlignment="1">
      <alignment vertical="center"/>
    </xf>
    <xf numFmtId="0" fontId="12" fillId="0" borderId="0" xfId="0" applyFont="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12" fillId="0" borderId="0" xfId="0" applyFont="1" applyAlignment="1">
      <alignment vertical="center"/>
    </xf>
    <xf numFmtId="0" fontId="2" fillId="0" borderId="17"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6" fillId="0" borderId="7" xfId="0" applyFont="1" applyBorder="1" applyAlignment="1">
      <alignment horizontal="center" vertical="center"/>
    </xf>
    <xf numFmtId="0" fontId="16" fillId="0" borderId="14" xfId="0" applyFont="1" applyBorder="1" applyAlignment="1">
      <alignment horizontal="center" vertical="center"/>
    </xf>
    <xf numFmtId="0" fontId="17" fillId="0" borderId="13"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top"/>
    </xf>
    <xf numFmtId="0" fontId="17" fillId="0" borderId="14" xfId="0" applyFont="1" applyBorder="1" applyAlignment="1">
      <alignment horizontal="center" vertical="top"/>
    </xf>
    <xf numFmtId="0" fontId="0" fillId="0" borderId="10" xfId="0" applyBorder="1" applyAlignment="1">
      <alignment horizontal="center" vertical="center" wrapText="1"/>
    </xf>
    <xf numFmtId="0" fontId="12" fillId="0" borderId="0" xfId="0" applyFont="1" applyBorder="1" applyAlignment="1">
      <alignment vertical="center"/>
    </xf>
    <xf numFmtId="0" fontId="0" fillId="0" borderId="0" xfId="0" applyAlignment="1">
      <alignment horizontal="center" vertical="center" wrapText="1"/>
    </xf>
    <xf numFmtId="0" fontId="12" fillId="0" borderId="13"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6" fillId="0" borderId="23" xfId="0" applyFont="1" applyBorder="1" applyAlignment="1">
      <alignment vertical="center"/>
    </xf>
    <xf numFmtId="0" fontId="16" fillId="0" borderId="10" xfId="0" applyFont="1" applyBorder="1" applyAlignment="1">
      <alignment vertical="center"/>
    </xf>
    <xf numFmtId="0" fontId="12" fillId="0" borderId="14" xfId="0" applyFont="1" applyBorder="1" applyAlignment="1">
      <alignment horizontal="center" vertical="center" wrapText="1"/>
    </xf>
    <xf numFmtId="0" fontId="0" fillId="0" borderId="10" xfId="0" applyBorder="1" applyAlignment="1">
      <alignment horizontal="center" wrapText="1"/>
    </xf>
    <xf numFmtId="0" fontId="12" fillId="0" borderId="1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wrapText="1"/>
    </xf>
    <xf numFmtId="0" fontId="0" fillId="0" borderId="0" xfId="0" applyBorder="1" applyAlignment="1">
      <alignment horizontal="center" wrapText="1"/>
    </xf>
    <xf numFmtId="0" fontId="4" fillId="0" borderId="29" xfId="0" applyFont="1" applyBorder="1" applyAlignment="1">
      <alignment horizontal="left" vertical="top" wrapText="1"/>
    </xf>
    <xf numFmtId="0" fontId="0" fillId="0" borderId="30" xfId="0" applyBorder="1" applyAlignment="1">
      <alignment horizontal="left" vertical="top" wrapText="1"/>
    </xf>
    <xf numFmtId="0" fontId="4" fillId="0" borderId="31" xfId="0" applyFont="1" applyBorder="1" applyAlignment="1">
      <alignment horizontal="left" vertical="top" wrapText="1"/>
    </xf>
    <xf numFmtId="0" fontId="19" fillId="0" borderId="32" xfId="0" applyFont="1" applyBorder="1" applyAlignment="1" applyProtection="1">
      <alignment horizontal="center" vertical="center" wrapText="1"/>
      <protection locked="0"/>
    </xf>
    <xf numFmtId="0" fontId="27" fillId="0" borderId="0" xfId="0" applyFont="1" applyFill="1" applyAlignment="1" applyProtection="1">
      <alignment horizontal="center" vertical="center"/>
      <protection locked="0"/>
    </xf>
    <xf numFmtId="0" fontId="0" fillId="0" borderId="0" xfId="0" applyFill="1" applyBorder="1" applyAlignment="1">
      <alignment vertical="center"/>
    </xf>
    <xf numFmtId="0" fontId="22" fillId="0" borderId="0" xfId="0" applyFont="1" applyFill="1" applyBorder="1" applyAlignment="1">
      <alignment/>
    </xf>
    <xf numFmtId="0" fontId="0" fillId="0" borderId="0" xfId="0" applyFill="1" applyBorder="1" applyAlignment="1">
      <alignment vertical="center" wrapText="1"/>
    </xf>
    <xf numFmtId="0" fontId="16" fillId="0" borderId="33" xfId="0" applyFont="1" applyFill="1" applyBorder="1" applyAlignment="1">
      <alignment horizontal="center" vertical="center"/>
    </xf>
    <xf numFmtId="0" fontId="16" fillId="0" borderId="34" xfId="0" applyFont="1" applyFill="1" applyBorder="1" applyAlignment="1">
      <alignment horizontal="center" vertical="center"/>
    </xf>
    <xf numFmtId="0" fontId="12" fillId="0" borderId="0" xfId="0" applyFont="1" applyFill="1" applyAlignment="1">
      <alignment vertical="center"/>
    </xf>
    <xf numFmtId="0" fontId="12" fillId="0" borderId="32"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35"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37" xfId="0" applyFont="1" applyFill="1" applyBorder="1" applyAlignment="1">
      <alignment horizontal="center" vertical="center"/>
    </xf>
    <xf numFmtId="58" fontId="16" fillId="0" borderId="38" xfId="0" applyNumberFormat="1" applyFont="1" applyFill="1" applyBorder="1" applyAlignment="1">
      <alignment horizontal="center" vertical="center"/>
    </xf>
    <xf numFmtId="0" fontId="16" fillId="0" borderId="39"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41" xfId="0" applyFont="1" applyFill="1" applyBorder="1" applyAlignment="1">
      <alignment horizontal="center" vertical="center"/>
    </xf>
    <xf numFmtId="0" fontId="23" fillId="0" borderId="32" xfId="0" applyFont="1" applyFill="1" applyBorder="1" applyAlignment="1">
      <alignment horizontal="center" vertical="center"/>
    </xf>
    <xf numFmtId="0" fontId="12" fillId="0" borderId="0" xfId="0" applyFont="1" applyFill="1" applyAlignment="1">
      <alignment horizontal="center" vertical="center"/>
    </xf>
    <xf numFmtId="0" fontId="12" fillId="0" borderId="34" xfId="0" applyFont="1" applyBorder="1" applyAlignment="1" applyProtection="1">
      <alignment horizontal="center" vertical="center"/>
      <protection locked="0"/>
    </xf>
    <xf numFmtId="0" fontId="12" fillId="0" borderId="0" xfId="0" applyFont="1" applyAlignment="1" applyProtection="1">
      <alignment vertical="center"/>
      <protection locked="0"/>
    </xf>
    <xf numFmtId="0" fontId="18" fillId="0" borderId="34"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0" fontId="18" fillId="0" borderId="44" xfId="0" applyFont="1" applyBorder="1" applyAlignment="1" applyProtection="1">
      <alignment horizontal="center" vertical="center"/>
      <protection locked="0"/>
    </xf>
    <xf numFmtId="0" fontId="18" fillId="0" borderId="0" xfId="0" applyFont="1" applyAlignment="1" applyProtection="1">
      <alignment vertical="center"/>
      <protection locked="0"/>
    </xf>
    <xf numFmtId="0" fontId="18" fillId="0" borderId="45" xfId="0" applyFont="1" applyBorder="1" applyAlignment="1" applyProtection="1">
      <alignment horizontal="center" vertical="center"/>
      <protection locked="0"/>
    </xf>
    <xf numFmtId="0" fontId="12" fillId="0" borderId="34" xfId="0" applyFont="1" applyBorder="1" applyAlignment="1" applyProtection="1">
      <alignment horizontal="distributed" vertical="center"/>
      <protection/>
    </xf>
    <xf numFmtId="0" fontId="12" fillId="0" borderId="42"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xf>
    <xf numFmtId="0" fontId="12" fillId="0" borderId="34" xfId="0" applyFont="1" applyBorder="1" applyAlignment="1" applyProtection="1">
      <alignment vertical="center"/>
      <protection/>
    </xf>
    <xf numFmtId="0" fontId="12" fillId="0" borderId="45" xfId="0" applyFont="1" applyBorder="1" applyAlignment="1" applyProtection="1">
      <alignment vertical="center"/>
      <protection/>
    </xf>
    <xf numFmtId="0" fontId="0" fillId="0" borderId="46" xfId="0" applyBorder="1" applyAlignment="1" applyProtection="1">
      <alignment horizontal="center" vertical="center"/>
      <protection locked="0"/>
    </xf>
    <xf numFmtId="0" fontId="19" fillId="0" borderId="34" xfId="0" applyFont="1" applyBorder="1" applyAlignment="1" applyProtection="1">
      <alignment vertical="center"/>
      <protection locked="0"/>
    </xf>
    <xf numFmtId="0" fontId="17" fillId="0" borderId="34"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0" xfId="0" applyAlignment="1" applyProtection="1">
      <alignment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distributed" vertical="center"/>
      <protection locked="0"/>
    </xf>
    <xf numFmtId="0" fontId="0" fillId="0" borderId="52" xfId="0" applyBorder="1" applyAlignment="1" applyProtection="1">
      <alignment horizontal="distributed" vertical="center"/>
      <protection/>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58" xfId="0" applyBorder="1" applyAlignment="1" applyProtection="1">
      <alignment horizontal="distributed" vertical="center"/>
      <protection locked="0"/>
    </xf>
    <xf numFmtId="0" fontId="0" fillId="0" borderId="46" xfId="0" applyBorder="1" applyAlignment="1" applyProtection="1">
      <alignment horizontal="distributed" vertical="center"/>
      <protection/>
    </xf>
    <xf numFmtId="0" fontId="0" fillId="0" borderId="59"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4" xfId="0" applyBorder="1" applyAlignment="1" applyProtection="1">
      <alignment horizontal="distributed" vertical="center"/>
      <protection locked="0"/>
    </xf>
    <xf numFmtId="0" fontId="0" fillId="0" borderId="65" xfId="0" applyBorder="1" applyAlignment="1" applyProtection="1">
      <alignment horizontal="distributed" vertical="center"/>
      <protection/>
    </xf>
    <xf numFmtId="0" fontId="0" fillId="0" borderId="66"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0" borderId="71" xfId="0" applyBorder="1" applyAlignment="1" applyProtection="1">
      <alignment horizontal="distributed" vertical="center"/>
      <protection locked="0"/>
    </xf>
    <xf numFmtId="0" fontId="0" fillId="0" borderId="71" xfId="0" applyBorder="1" applyAlignment="1" applyProtection="1">
      <alignment horizontal="distributed" vertical="center"/>
      <protection/>
    </xf>
    <xf numFmtId="0" fontId="0" fillId="0" borderId="7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74" xfId="0" applyFont="1"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0" fontId="0" fillId="0" borderId="76" xfId="0" applyFont="1" applyBorder="1" applyAlignment="1" applyProtection="1">
      <alignment horizontal="center" vertical="center"/>
      <protection locked="0"/>
    </xf>
    <xf numFmtId="0" fontId="0" fillId="0" borderId="46" xfId="0" applyBorder="1" applyAlignment="1" applyProtection="1">
      <alignment horizontal="distributed" vertical="center"/>
      <protection locked="0"/>
    </xf>
    <xf numFmtId="0" fontId="0" fillId="0" borderId="77"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0" fillId="0" borderId="79"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0" fillId="0" borderId="81"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25" fillId="0" borderId="0" xfId="0" applyFont="1" applyBorder="1" applyAlignment="1" applyProtection="1">
      <alignment horizontal="left" vertical="top" wrapText="1"/>
      <protection locked="0"/>
    </xf>
    <xf numFmtId="0" fontId="0" fillId="0" borderId="34" xfId="0" applyBorder="1" applyAlignment="1" applyProtection="1">
      <alignment horizontal="distributed" vertical="center"/>
      <protection locked="0"/>
    </xf>
    <xf numFmtId="0" fontId="0" fillId="0" borderId="45" xfId="0" applyBorder="1" applyAlignment="1" applyProtection="1">
      <alignment horizontal="distributed" vertical="center"/>
      <protection/>
    </xf>
    <xf numFmtId="0" fontId="0" fillId="0" borderId="8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83" xfId="0" applyFont="1" applyBorder="1" applyAlignment="1" applyProtection="1">
      <alignment horizontal="center" vertical="center"/>
      <protection locked="0"/>
    </xf>
    <xf numFmtId="0" fontId="0" fillId="0" borderId="34" xfId="0" applyBorder="1" applyAlignment="1" applyProtection="1">
      <alignment horizontal="distributed" vertical="center"/>
      <protection/>
    </xf>
    <xf numFmtId="0" fontId="0" fillId="0" borderId="34" xfId="0" applyBorder="1" applyAlignment="1" applyProtection="1">
      <alignment horizontal="center"/>
      <protection locked="0"/>
    </xf>
    <xf numFmtId="0" fontId="0" fillId="0" borderId="0" xfId="0" applyFill="1" applyAlignment="1" applyProtection="1">
      <alignment vertical="center"/>
      <protection locked="0"/>
    </xf>
    <xf numFmtId="0" fontId="28" fillId="0" borderId="0" xfId="0" applyFont="1" applyFill="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9" fillId="0" borderId="0" xfId="0" applyFont="1" applyFill="1" applyAlignment="1" applyProtection="1">
      <alignment horizontal="left" vertical="center"/>
      <protection locked="0"/>
    </xf>
    <xf numFmtId="0" fontId="26" fillId="2" borderId="0" xfId="0" applyFont="1" applyFill="1" applyAlignment="1">
      <alignment vertical="center"/>
    </xf>
    <xf numFmtId="0" fontId="0" fillId="2" borderId="0" xfId="0" applyFill="1" applyAlignment="1">
      <alignment vertical="center"/>
    </xf>
    <xf numFmtId="0" fontId="0" fillId="3" borderId="0" xfId="0" applyFill="1" applyAlignment="1">
      <alignment vertical="center"/>
    </xf>
    <xf numFmtId="0" fontId="0" fillId="0" borderId="34" xfId="0" applyBorder="1" applyAlignment="1" applyProtection="1">
      <alignment horizontal="center" vertical="center" shrinkToFit="1"/>
      <protection locked="0"/>
    </xf>
    <xf numFmtId="0" fontId="18" fillId="0" borderId="42" xfId="0" applyFont="1" applyBorder="1" applyAlignment="1" applyProtection="1">
      <alignment horizontal="center" vertical="center" textRotation="255"/>
      <protection locked="0"/>
    </xf>
    <xf numFmtId="0" fontId="18" fillId="0" borderId="43" xfId="0" applyFont="1" applyBorder="1" applyAlignment="1" applyProtection="1">
      <alignment horizontal="center" vertical="center" textRotation="255"/>
      <protection locked="0"/>
    </xf>
    <xf numFmtId="0" fontId="18" fillId="0" borderId="44" xfId="0" applyFont="1" applyBorder="1" applyAlignment="1" applyProtection="1">
      <alignment horizontal="center" vertical="center" textRotation="255"/>
      <protection locked="0"/>
    </xf>
    <xf numFmtId="0" fontId="25" fillId="0" borderId="34" xfId="0" applyFont="1" applyBorder="1" applyAlignment="1" applyProtection="1">
      <alignment horizontal="left" vertical="top" wrapText="1"/>
      <protection locked="0"/>
    </xf>
    <xf numFmtId="0" fontId="25" fillId="0" borderId="34" xfId="0" applyFont="1" applyBorder="1" applyAlignment="1" applyProtection="1">
      <alignment vertical="center"/>
      <protection locked="0"/>
    </xf>
    <xf numFmtId="0" fontId="0" fillId="0" borderId="34" xfId="0" applyBorder="1" applyAlignment="1" applyProtection="1">
      <alignment horizontal="center" shrinkToFit="1"/>
      <protection locked="0"/>
    </xf>
    <xf numFmtId="0" fontId="0" fillId="0" borderId="0" xfId="0" applyAlignment="1" applyProtection="1">
      <alignment vertical="center" shrinkToFit="1"/>
      <protection locked="0"/>
    </xf>
    <xf numFmtId="0" fontId="0" fillId="0" borderId="34" xfId="0" applyFill="1" applyBorder="1" applyAlignment="1">
      <alignment vertical="center"/>
    </xf>
    <xf numFmtId="0" fontId="0" fillId="0" borderId="84" xfId="0" applyFill="1" applyBorder="1" applyAlignment="1">
      <alignment vertical="center"/>
    </xf>
    <xf numFmtId="0" fontId="0" fillId="0" borderId="85" xfId="0" applyFill="1" applyBorder="1" applyAlignment="1">
      <alignment vertical="center"/>
    </xf>
    <xf numFmtId="0" fontId="0" fillId="0" borderId="86" xfId="0" applyFill="1" applyBorder="1" applyAlignment="1">
      <alignment vertical="center"/>
    </xf>
    <xf numFmtId="0" fontId="0" fillId="0" borderId="87" xfId="0" applyFill="1" applyBorder="1" applyAlignment="1">
      <alignment vertical="center"/>
    </xf>
    <xf numFmtId="0" fontId="0" fillId="0" borderId="88" xfId="0" applyFill="1" applyBorder="1" applyAlignment="1">
      <alignment vertical="center"/>
    </xf>
    <xf numFmtId="0" fontId="0" fillId="0" borderId="89" xfId="0" applyFill="1" applyBorder="1" applyAlignment="1">
      <alignment vertical="center"/>
    </xf>
    <xf numFmtId="0" fontId="0" fillId="0" borderId="90" xfId="0" applyFill="1" applyBorder="1" applyAlignment="1">
      <alignment vertical="center"/>
    </xf>
    <xf numFmtId="0" fontId="0" fillId="0" borderId="91" xfId="0" applyFill="1" applyBorder="1" applyAlignment="1">
      <alignment vertical="center"/>
    </xf>
    <xf numFmtId="0" fontId="30" fillId="2" borderId="0" xfId="0" applyFont="1" applyFill="1" applyAlignment="1">
      <alignment vertical="center"/>
    </xf>
    <xf numFmtId="0" fontId="0" fillId="0" borderId="9" xfId="0" applyBorder="1" applyAlignment="1">
      <alignment horizontal="center" vertical="top" wrapText="1"/>
    </xf>
    <xf numFmtId="0" fontId="0" fillId="0" borderId="7" xfId="0" applyBorder="1" applyAlignment="1">
      <alignment horizontal="center" vertical="top"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2" fillId="0" borderId="13" xfId="0" applyFont="1"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12" fillId="0" borderId="9" xfId="0" applyFont="1" applyBorder="1" applyAlignment="1">
      <alignment horizontal="center" vertical="top" wrapText="1"/>
    </xf>
    <xf numFmtId="0" fontId="0" fillId="0" borderId="10" xfId="0" applyBorder="1" applyAlignment="1">
      <alignment horizontal="center" vertical="top" wrapText="1"/>
    </xf>
    <xf numFmtId="0" fontId="0" fillId="0" borderId="0" xfId="0" applyAlignment="1" applyProtection="1">
      <alignment horizontal="left" vertical="center"/>
      <protection locked="0"/>
    </xf>
    <xf numFmtId="0" fontId="0" fillId="0" borderId="34" xfId="0" applyBorder="1" applyAlignment="1" applyProtection="1">
      <alignment horizontal="center" vertical="center" shrinkToFit="1"/>
      <protection locked="0"/>
    </xf>
    <xf numFmtId="0" fontId="17" fillId="0" borderId="34" xfId="0" applyFont="1" applyBorder="1" applyAlignment="1" applyProtection="1">
      <alignment horizontal="center" vertical="center"/>
      <protection locked="0"/>
    </xf>
    <xf numFmtId="0" fontId="18" fillId="0" borderId="13" xfId="0" applyFont="1"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71" xfId="0" applyBorder="1" applyAlignment="1" applyProtection="1">
      <alignment horizontal="center" vertical="center"/>
      <protection locked="0"/>
    </xf>
    <xf numFmtId="0" fontId="19" fillId="0" borderId="34" xfId="0" applyFont="1" applyBorder="1" applyAlignment="1" applyProtection="1">
      <alignment vertical="center" wrapText="1"/>
      <protection locked="0"/>
    </xf>
    <xf numFmtId="0" fontId="19" fillId="0" borderId="34" xfId="0" applyFont="1" applyBorder="1" applyAlignment="1" applyProtection="1">
      <alignment vertical="center"/>
      <protection locked="0"/>
    </xf>
    <xf numFmtId="0" fontId="19" fillId="0" borderId="48" xfId="0" applyFont="1" applyBorder="1" applyAlignment="1" applyProtection="1">
      <alignment horizontal="center" vertical="center" wrapText="1"/>
      <protection locked="0"/>
    </xf>
    <xf numFmtId="0" fontId="19" fillId="0" borderId="32" xfId="0" applyFont="1"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0" fillId="0" borderId="93"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18" fillId="0" borderId="34" xfId="0" applyFont="1" applyBorder="1" applyAlignment="1" applyProtection="1">
      <alignment horizontal="center" vertical="center" wrapText="1"/>
      <protection locked="0"/>
    </xf>
    <xf numFmtId="0" fontId="18" fillId="0" borderId="34" xfId="0" applyFont="1" applyBorder="1" applyAlignment="1" applyProtection="1">
      <alignment horizontal="center" vertical="center"/>
      <protection locked="0"/>
    </xf>
    <xf numFmtId="0" fontId="0" fillId="0" borderId="48" xfId="0" applyBorder="1" applyAlignment="1" applyProtection="1">
      <alignment horizontal="center" vertical="center" wrapText="1"/>
      <protection locked="0"/>
    </xf>
    <xf numFmtId="0" fontId="12" fillId="0" borderId="34" xfId="0" applyFont="1" applyBorder="1" applyAlignment="1" applyProtection="1">
      <alignment vertical="center"/>
      <protection locked="0"/>
    </xf>
    <xf numFmtId="0" fontId="12" fillId="0" borderId="34" xfId="0" applyFont="1" applyBorder="1" applyAlignment="1" applyProtection="1">
      <alignment horizontal="center" vertical="center"/>
      <protection locked="0"/>
    </xf>
    <xf numFmtId="0" fontId="16" fillId="0" borderId="94"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5" xfId="0" applyFont="1" applyFill="1" applyBorder="1" applyAlignment="1">
      <alignment horizontal="center" vertical="center"/>
    </xf>
    <xf numFmtId="0" fontId="16" fillId="0" borderId="96" xfId="0" applyFont="1" applyFill="1" applyBorder="1" applyAlignment="1">
      <alignment horizontal="center" vertical="center"/>
    </xf>
    <xf numFmtId="0" fontId="16" fillId="0" borderId="48" xfId="0" applyFont="1" applyFill="1" applyBorder="1" applyAlignment="1">
      <alignment horizontal="center" vertical="center"/>
    </xf>
    <xf numFmtId="0" fontId="16" fillId="0" borderId="32" xfId="0" applyFont="1" applyFill="1" applyBorder="1" applyAlignment="1">
      <alignment horizontal="center" vertical="center"/>
    </xf>
    <xf numFmtId="0" fontId="12" fillId="0" borderId="48" xfId="0" applyFont="1" applyFill="1" applyBorder="1" applyAlignment="1">
      <alignment horizontal="center" vertical="center" wrapText="1"/>
    </xf>
    <xf numFmtId="0" fontId="12" fillId="0" borderId="32" xfId="0" applyFont="1" applyFill="1" applyBorder="1" applyAlignment="1">
      <alignment horizontal="center" vertical="center"/>
    </xf>
    <xf numFmtId="0" fontId="12" fillId="0" borderId="48" xfId="0" applyFont="1" applyFill="1" applyBorder="1" applyAlignment="1">
      <alignment horizontal="center" vertical="center"/>
    </xf>
    <xf numFmtId="0" fontId="24" fillId="0" borderId="34" xfId="0" applyFont="1" applyBorder="1" applyAlignment="1" applyProtection="1">
      <alignment horizontal="center" vertical="center"/>
      <protection locked="0"/>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8" xfId="0" applyBorder="1" applyAlignment="1">
      <alignment horizontal="center" vertical="top" wrapText="1"/>
    </xf>
    <xf numFmtId="0" fontId="0" fillId="0" borderId="0" xfId="0" applyAlignment="1">
      <alignment horizontal="center" vertical="top"/>
    </xf>
    <xf numFmtId="0" fontId="3" fillId="0" borderId="13" xfId="0" applyFont="1" applyBorder="1" applyAlignment="1">
      <alignment horizontal="center" vertical="center" wrapText="1"/>
    </xf>
    <xf numFmtId="0" fontId="0" fillId="0" borderId="6" xfId="0" applyBorder="1" applyAlignment="1">
      <alignment horizontal="center" vertical="center"/>
    </xf>
    <xf numFmtId="0" fontId="24" fillId="0" borderId="13" xfId="0" applyFont="1" applyBorder="1" applyAlignment="1">
      <alignment horizontal="center" vertical="center"/>
    </xf>
    <xf numFmtId="0" fontId="24" fillId="0" borderId="17" xfId="0" applyFont="1" applyBorder="1" applyAlignment="1">
      <alignment vertical="center"/>
    </xf>
    <xf numFmtId="0" fontId="24" fillId="0" borderId="97" xfId="0" applyFont="1" applyBorder="1" applyAlignment="1">
      <alignment vertical="center"/>
    </xf>
    <xf numFmtId="0" fontId="24" fillId="0" borderId="7" xfId="0" applyFont="1" applyBorder="1" applyAlignment="1">
      <alignment vertical="center"/>
    </xf>
    <xf numFmtId="0" fontId="24" fillId="0" borderId="8" xfId="0" applyFont="1" applyBorder="1" applyAlignment="1">
      <alignment vertical="center"/>
    </xf>
    <xf numFmtId="0" fontId="24" fillId="0" borderId="98" xfId="0" applyFont="1" applyBorder="1" applyAlignment="1">
      <alignment vertical="center"/>
    </xf>
    <xf numFmtId="0" fontId="24" fillId="0" borderId="6" xfId="0" applyFont="1" applyBorder="1" applyAlignment="1">
      <alignment vertical="center"/>
    </xf>
    <xf numFmtId="0" fontId="24" fillId="0" borderId="14" xfId="0" applyFont="1" applyBorder="1" applyAlignment="1">
      <alignment vertical="center"/>
    </xf>
    <xf numFmtId="0" fontId="24" fillId="0" borderId="13" xfId="0" applyFont="1" applyBorder="1" applyAlignment="1">
      <alignment horizontal="center" vertical="center" wrapText="1"/>
    </xf>
    <xf numFmtId="0" fontId="40" fillId="0" borderId="99" xfId="0" applyFont="1" applyBorder="1" applyAlignment="1">
      <alignment horizontal="center" vertical="center" wrapText="1"/>
    </xf>
    <xf numFmtId="0" fontId="26" fillId="0" borderId="99" xfId="0" applyFont="1" applyBorder="1" applyAlignment="1">
      <alignment horizontal="center" vertical="center" wrapText="1"/>
    </xf>
    <xf numFmtId="0" fontId="26" fillId="0" borderId="100" xfId="0" applyFont="1" applyBorder="1" applyAlignment="1">
      <alignment horizontal="center" vertical="center" wrapText="1"/>
    </xf>
    <xf numFmtId="0" fontId="26" fillId="0" borderId="101" xfId="0" applyFont="1" applyBorder="1" applyAlignment="1">
      <alignment horizontal="center" vertical="center" wrapText="1"/>
    </xf>
    <xf numFmtId="0" fontId="26" fillId="0" borderId="102" xfId="0" applyFont="1" applyBorder="1" applyAlignment="1">
      <alignment horizontal="center" vertical="center" wrapText="1"/>
    </xf>
    <xf numFmtId="0" fontId="2" fillId="0" borderId="103" xfId="0" applyFont="1" applyBorder="1" applyAlignment="1">
      <alignment horizontal="center" vertical="center" wrapText="1"/>
    </xf>
    <xf numFmtId="0" fontId="0" fillId="0" borderId="104" xfId="0" applyBorder="1" applyAlignment="1">
      <alignment horizontal="center" vertical="center" wrapText="1"/>
    </xf>
    <xf numFmtId="0" fontId="0" fillId="0" borderId="5" xfId="0" applyBorder="1" applyAlignment="1">
      <alignment horizontal="center" vertical="center" wrapText="1"/>
    </xf>
    <xf numFmtId="0" fontId="5" fillId="0" borderId="105" xfId="0" applyFont="1" applyBorder="1" applyAlignment="1">
      <alignment horizontal="center" vertical="center" shrinkToFit="1"/>
    </xf>
    <xf numFmtId="0" fontId="0" fillId="0" borderId="106" xfId="0" applyBorder="1" applyAlignment="1">
      <alignment horizontal="center" vertical="center" shrinkToFit="1"/>
    </xf>
    <xf numFmtId="0" fontId="3" fillId="0" borderId="107" xfId="0" applyFont="1" applyBorder="1" applyAlignment="1">
      <alignment horizontal="left" vertical="top" wrapText="1"/>
    </xf>
    <xf numFmtId="0" fontId="0" fillId="0" borderId="108" xfId="0" applyBorder="1" applyAlignment="1">
      <alignment horizontal="left" vertical="top" wrapText="1"/>
    </xf>
    <xf numFmtId="0" fontId="2" fillId="0" borderId="13" xfId="0" applyFont="1" applyBorder="1" applyAlignment="1">
      <alignment horizontal="left" vertical="top" wrapText="1"/>
    </xf>
    <xf numFmtId="0" fontId="0" fillId="0" borderId="17"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14" xfId="0" applyBorder="1" applyAlignment="1">
      <alignment horizontal="left" vertical="top" wrapText="1"/>
    </xf>
    <xf numFmtId="0" fontId="36" fillId="0" borderId="13" xfId="0" applyFont="1" applyBorder="1" applyAlignment="1">
      <alignment horizontal="center" vertical="top" wrapText="1"/>
    </xf>
    <xf numFmtId="0" fontId="36" fillId="0" borderId="17" xfId="0" applyFont="1" applyBorder="1" applyAlignment="1">
      <alignment horizontal="center" vertical="top" wrapText="1"/>
    </xf>
    <xf numFmtId="0" fontId="36" fillId="0" borderId="6" xfId="0" applyFont="1" applyBorder="1" applyAlignment="1">
      <alignment horizontal="center" vertical="top" wrapText="1"/>
    </xf>
    <xf numFmtId="0" fontId="36" fillId="0" borderId="9" xfId="0" applyFont="1" applyBorder="1" applyAlignment="1">
      <alignment horizontal="center" vertical="top" wrapText="1"/>
    </xf>
    <xf numFmtId="0" fontId="36" fillId="0" borderId="0" xfId="0" applyFont="1" applyBorder="1" applyAlignment="1">
      <alignment horizontal="center" vertical="top" wrapText="1"/>
    </xf>
    <xf numFmtId="0" fontId="36" fillId="0" borderId="10" xfId="0" applyFont="1" applyBorder="1" applyAlignment="1">
      <alignment horizontal="center" vertical="top" wrapText="1"/>
    </xf>
    <xf numFmtId="0" fontId="36" fillId="0" borderId="7" xfId="0" applyFont="1" applyBorder="1" applyAlignment="1">
      <alignment horizontal="center" vertical="top" wrapText="1"/>
    </xf>
    <xf numFmtId="0" fontId="36" fillId="0" borderId="8" xfId="0" applyFont="1" applyBorder="1" applyAlignment="1">
      <alignment horizontal="center" vertical="top" wrapText="1"/>
    </xf>
    <xf numFmtId="0" fontId="36" fillId="0" borderId="14" xfId="0" applyFont="1" applyBorder="1" applyAlignment="1">
      <alignment horizontal="center" vertical="top" wrapText="1"/>
    </xf>
    <xf numFmtId="0" fontId="2" fillId="0" borderId="9" xfId="0" applyFont="1"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40" fillId="0" borderId="34"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48" xfId="0" applyFont="1" applyBorder="1" applyAlignment="1">
      <alignment horizontal="center" vertical="center" wrapText="1"/>
    </xf>
    <xf numFmtId="0" fontId="3" fillId="0" borderId="109" xfId="0" applyFont="1" applyBorder="1" applyAlignment="1" quotePrefix="1">
      <alignment horizontal="center" vertical="center" wrapText="1"/>
    </xf>
    <xf numFmtId="0" fontId="0" fillId="0" borderId="16" xfId="0" applyBorder="1" applyAlignment="1">
      <alignment horizontal="center" vertical="center" wrapText="1"/>
    </xf>
    <xf numFmtId="0" fontId="3" fillId="0" borderId="103" xfId="0" applyFont="1" applyBorder="1" applyAlignment="1">
      <alignment horizontal="center" vertical="top" wrapText="1"/>
    </xf>
    <xf numFmtId="0" fontId="0" fillId="0" borderId="103" xfId="0" applyBorder="1" applyAlignment="1">
      <alignment horizontal="center" vertical="top" wrapText="1"/>
    </xf>
    <xf numFmtId="0" fontId="3" fillId="0" borderId="4" xfId="0" applyFont="1" applyBorder="1" applyAlignment="1">
      <alignment horizontal="center" vertical="top" wrapText="1"/>
    </xf>
    <xf numFmtId="0" fontId="0" fillId="0" borderId="4" xfId="0" applyBorder="1" applyAlignment="1">
      <alignment horizontal="center" vertical="top" wrapText="1"/>
    </xf>
    <xf numFmtId="0" fontId="3" fillId="0" borderId="46" xfId="0" applyFont="1" applyBorder="1" applyAlignment="1">
      <alignment horizontal="center" vertical="center" wrapText="1"/>
    </xf>
    <xf numFmtId="0" fontId="0" fillId="0" borderId="110" xfId="0" applyBorder="1" applyAlignment="1">
      <alignment horizontal="center" vertical="center" wrapText="1"/>
    </xf>
    <xf numFmtId="0" fontId="0" fillId="0" borderId="50" xfId="0" applyBorder="1" applyAlignment="1">
      <alignment horizontal="center" vertical="center" wrapText="1"/>
    </xf>
    <xf numFmtId="0" fontId="0" fillId="0" borderId="71" xfId="0" applyBorder="1" applyAlignment="1">
      <alignment horizontal="center" vertical="center" wrapText="1"/>
    </xf>
    <xf numFmtId="0" fontId="0" fillId="0" borderId="111" xfId="0" applyBorder="1" applyAlignment="1">
      <alignment horizontal="center" vertical="center" wrapText="1"/>
    </xf>
    <xf numFmtId="0" fontId="0" fillId="0" borderId="112" xfId="0" applyBorder="1" applyAlignment="1">
      <alignment horizontal="center" vertical="center" wrapText="1"/>
    </xf>
    <xf numFmtId="0" fontId="0" fillId="0" borderId="11" xfId="0" applyBorder="1" applyAlignment="1">
      <alignment horizontal="center" vertical="center" wrapText="1"/>
    </xf>
    <xf numFmtId="0" fontId="0" fillId="0" borderId="113" xfId="0" applyBorder="1" applyAlignment="1">
      <alignment horizontal="center" vertical="center" wrapText="1"/>
    </xf>
    <xf numFmtId="0" fontId="9" fillId="0" borderId="0" xfId="0" applyFont="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24" fillId="0" borderId="13" xfId="0" applyFont="1" applyBorder="1" applyAlignment="1">
      <alignment horizontal="center" vertical="top" wrapText="1"/>
    </xf>
    <xf numFmtId="0" fontId="37" fillId="0" borderId="17" xfId="0" applyFont="1" applyBorder="1" applyAlignment="1">
      <alignment horizontal="center" vertical="top" wrapText="1"/>
    </xf>
    <xf numFmtId="0" fontId="37" fillId="0" borderId="97" xfId="0" applyFont="1" applyBorder="1" applyAlignment="1">
      <alignment horizontal="center" vertical="top" wrapText="1"/>
    </xf>
    <xf numFmtId="0" fontId="24" fillId="0" borderId="107" xfId="0" applyFont="1" applyBorder="1" applyAlignment="1">
      <alignment horizontal="center" vertical="top" wrapText="1"/>
    </xf>
    <xf numFmtId="0" fontId="37" fillId="0" borderId="114" xfId="0" applyFont="1" applyBorder="1" applyAlignment="1">
      <alignment horizontal="center" vertical="top" wrapText="1"/>
    </xf>
    <xf numFmtId="0" fontId="37" fillId="0" borderId="108" xfId="0" applyFont="1" applyBorder="1" applyAlignment="1">
      <alignment horizontal="center" vertical="top" wrapText="1"/>
    </xf>
    <xf numFmtId="0" fontId="3" fillId="0" borderId="0" xfId="0" applyFont="1" applyBorder="1" applyAlignment="1">
      <alignment horizontal="center" vertical="top" wrapText="1"/>
    </xf>
    <xf numFmtId="0" fontId="0" fillId="0" borderId="0" xfId="0"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left" wrapText="1"/>
    </xf>
    <xf numFmtId="0" fontId="12" fillId="0" borderId="11" xfId="0" applyFont="1" applyBorder="1" applyAlignment="1">
      <alignment vertical="top" wrapText="1"/>
    </xf>
    <xf numFmtId="0" fontId="39" fillId="0" borderId="13" xfId="0" applyFont="1" applyBorder="1" applyAlignment="1">
      <alignment horizontal="center" vertical="top" wrapText="1"/>
    </xf>
    <xf numFmtId="0" fontId="10" fillId="0" borderId="17" xfId="0" applyFont="1" applyBorder="1" applyAlignment="1">
      <alignment horizontal="center" vertical="top" wrapText="1"/>
    </xf>
    <xf numFmtId="0" fontId="10" fillId="0" borderId="6" xfId="0" applyFont="1" applyBorder="1" applyAlignment="1">
      <alignment horizontal="center" vertical="top" wrapText="1"/>
    </xf>
    <xf numFmtId="0" fontId="10" fillId="0" borderId="7" xfId="0" applyFont="1" applyBorder="1" applyAlignment="1">
      <alignment horizontal="center" vertical="top" wrapText="1"/>
    </xf>
    <xf numFmtId="0" fontId="10" fillId="0" borderId="8" xfId="0" applyFont="1" applyBorder="1" applyAlignment="1">
      <alignment horizontal="center" vertical="top" wrapText="1"/>
    </xf>
    <xf numFmtId="0" fontId="10" fillId="0" borderId="14" xfId="0" applyFont="1" applyBorder="1" applyAlignment="1">
      <alignment horizontal="center" vertical="top" wrapText="1"/>
    </xf>
    <xf numFmtId="0" fontId="0" fillId="0" borderId="17" xfId="0" applyBorder="1" applyAlignment="1">
      <alignment horizontal="center" vertical="center" wrapText="1"/>
    </xf>
    <xf numFmtId="0" fontId="15" fillId="0" borderId="17" xfId="0" applyFont="1" applyBorder="1" applyAlignment="1">
      <alignment horizontal="center" vertical="center" wrapText="1"/>
    </xf>
    <xf numFmtId="0" fontId="1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0" fillId="0" borderId="0" xfId="0" applyAlignment="1">
      <alignment horizontal="center" vertical="center" wrapText="1"/>
    </xf>
    <xf numFmtId="0" fontId="11" fillId="0" borderId="9" xfId="0" applyFont="1" applyBorder="1" applyAlignment="1">
      <alignment horizontal="left" wrapText="1"/>
    </xf>
    <xf numFmtId="0" fontId="0" fillId="0" borderId="0" xfId="0" applyBorder="1" applyAlignment="1">
      <alignment horizontal="left" wrapText="1"/>
    </xf>
    <xf numFmtId="0" fontId="0" fillId="0" borderId="9" xfId="0" applyBorder="1" applyAlignment="1">
      <alignment horizontal="left" wrapText="1"/>
    </xf>
    <xf numFmtId="0" fontId="12" fillId="0" borderId="7" xfId="0" applyFont="1" applyBorder="1" applyAlignment="1">
      <alignment horizontal="center" wrapText="1"/>
    </xf>
    <xf numFmtId="0" fontId="12" fillId="0" borderId="8" xfId="0" applyFont="1" applyBorder="1" applyAlignment="1">
      <alignment horizontal="center" wrapText="1"/>
    </xf>
    <xf numFmtId="0" fontId="12" fillId="0" borderId="14" xfId="0" applyFont="1" applyBorder="1" applyAlignment="1">
      <alignment horizontal="center" wrapText="1"/>
    </xf>
    <xf numFmtId="0" fontId="3" fillId="0" borderId="13" xfId="0" applyFont="1" applyBorder="1" applyAlignment="1">
      <alignment horizontal="center" wrapText="1"/>
    </xf>
    <xf numFmtId="0" fontId="0" fillId="0" borderId="17" xfId="0" applyBorder="1" applyAlignment="1">
      <alignment horizontal="center" wrapText="1"/>
    </xf>
    <xf numFmtId="0" fontId="0" fillId="0" borderId="6" xfId="0" applyBorder="1" applyAlignment="1">
      <alignment horizontal="center" wrapText="1"/>
    </xf>
    <xf numFmtId="0" fontId="0" fillId="0" borderId="9" xfId="0"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15" fillId="0" borderId="13" xfId="0" applyFont="1" applyBorder="1" applyAlignment="1">
      <alignment horizontal="center" vertical="center" wrapText="1"/>
    </xf>
    <xf numFmtId="0" fontId="15" fillId="0" borderId="9" xfId="0" applyFont="1" applyBorder="1" applyAlignment="1">
      <alignment horizontal="center" vertical="center" wrapText="1"/>
    </xf>
    <xf numFmtId="0" fontId="12" fillId="0" borderId="2" xfId="0" applyFont="1" applyBorder="1" applyAlignment="1">
      <alignment horizontal="center" vertical="center"/>
    </xf>
    <xf numFmtId="0" fontId="12" fillId="0" borderId="115" xfId="0" applyFont="1" applyBorder="1" applyAlignment="1">
      <alignment horizontal="center" vertical="center"/>
    </xf>
    <xf numFmtId="0" fontId="12" fillId="0" borderId="116" xfId="0" applyFont="1" applyBorder="1" applyAlignment="1">
      <alignment horizontal="center" vertical="center"/>
    </xf>
    <xf numFmtId="0" fontId="12" fillId="0" borderId="98" xfId="0" applyFont="1" applyBorder="1" applyAlignment="1">
      <alignment horizontal="center" vertical="center"/>
    </xf>
    <xf numFmtId="0" fontId="0" fillId="0" borderId="117" xfId="0" applyBorder="1" applyAlignment="1">
      <alignment horizontal="center" vertical="center"/>
    </xf>
    <xf numFmtId="0" fontId="0" fillId="0" borderId="97"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3" xfId="0" applyBorder="1" applyAlignment="1">
      <alignment horizontal="center" vertical="center"/>
    </xf>
    <xf numFmtId="0" fontId="0" fillId="0" borderId="120"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20" fillId="0" borderId="107" xfId="0" applyFont="1" applyBorder="1" applyAlignment="1">
      <alignment horizontal="center" vertical="center" wrapText="1"/>
    </xf>
    <xf numFmtId="0" fontId="21" fillId="0" borderId="114" xfId="0" applyFont="1" applyBorder="1" applyAlignment="1">
      <alignment horizontal="center" vertical="center"/>
    </xf>
    <xf numFmtId="0" fontId="21" fillId="0" borderId="121" xfId="0" applyFont="1" applyBorder="1" applyAlignment="1">
      <alignment horizontal="center" vertical="center"/>
    </xf>
    <xf numFmtId="0" fontId="3" fillId="0" borderId="13" xfId="0" applyFont="1" applyBorder="1" applyAlignment="1">
      <alignment horizontal="left" vertical="top" wrapText="1"/>
    </xf>
    <xf numFmtId="0" fontId="0" fillId="0" borderId="17"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4" xfId="0" applyBorder="1" applyAlignment="1">
      <alignment vertical="center"/>
    </xf>
    <xf numFmtId="0" fontId="3" fillId="0" borderId="9" xfId="0" applyFont="1" applyBorder="1" applyAlignment="1">
      <alignment horizontal="center" vertical="center" wrapText="1"/>
    </xf>
    <xf numFmtId="0" fontId="12" fillId="0" borderId="0" xfId="0" applyFont="1" applyAlignment="1">
      <alignment horizontal="center" vertical="center" wrapText="1"/>
    </xf>
    <xf numFmtId="0" fontId="12" fillId="0" borderId="1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0"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97" xfId="0" applyFont="1" applyBorder="1" applyAlignment="1">
      <alignment horizontal="center" vertical="center" wrapText="1"/>
    </xf>
    <xf numFmtId="0" fontId="13" fillId="0" borderId="119"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6" xfId="0" applyFont="1" applyBorder="1" applyAlignment="1">
      <alignment horizontal="center" vertical="center" wrapText="1"/>
    </xf>
    <xf numFmtId="0" fontId="18" fillId="0" borderId="9"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3" xfId="0" applyFont="1" applyBorder="1" applyAlignment="1">
      <alignment horizontal="center" vertical="center"/>
    </xf>
    <xf numFmtId="0" fontId="19" fillId="0" borderId="17" xfId="0" applyFont="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0" xfId="0" applyFont="1" applyBorder="1" applyAlignment="1">
      <alignment horizontal="center" vertical="center"/>
    </xf>
    <xf numFmtId="0" fontId="19" fillId="0" borderId="10"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14" xfId="0" applyFont="1" applyBorder="1" applyAlignment="1">
      <alignment horizontal="center" vertical="center"/>
    </xf>
    <xf numFmtId="0" fontId="24" fillId="0" borderId="13" xfId="0" applyFont="1" applyBorder="1" applyAlignment="1">
      <alignment horizontal="left" vertical="top" wrapText="1"/>
    </xf>
    <xf numFmtId="0" fontId="37" fillId="0" borderId="17" xfId="0" applyFont="1" applyBorder="1" applyAlignment="1">
      <alignment vertical="center"/>
    </xf>
    <xf numFmtId="0" fontId="37" fillId="0" borderId="6" xfId="0" applyFont="1" applyBorder="1" applyAlignment="1">
      <alignment vertical="center"/>
    </xf>
    <xf numFmtId="0" fontId="37" fillId="0" borderId="9" xfId="0" applyFont="1" applyBorder="1" applyAlignment="1">
      <alignment vertical="center"/>
    </xf>
    <xf numFmtId="0" fontId="37" fillId="0" borderId="0" xfId="0" applyFont="1" applyBorder="1" applyAlignment="1">
      <alignment vertical="center"/>
    </xf>
    <xf numFmtId="0" fontId="37" fillId="0" borderId="10" xfId="0" applyFont="1" applyBorder="1" applyAlignment="1">
      <alignment vertical="center"/>
    </xf>
    <xf numFmtId="0" fontId="37" fillId="0" borderId="7" xfId="0" applyFont="1" applyBorder="1" applyAlignment="1">
      <alignment vertical="center"/>
    </xf>
    <xf numFmtId="0" fontId="37" fillId="0" borderId="8" xfId="0" applyFont="1" applyBorder="1" applyAlignment="1">
      <alignment vertical="center"/>
    </xf>
    <xf numFmtId="0" fontId="37" fillId="0" borderId="14" xfId="0" applyFont="1" applyBorder="1" applyAlignment="1">
      <alignment vertical="center"/>
    </xf>
    <xf numFmtId="0" fontId="3" fillId="0" borderId="17" xfId="0" applyFont="1" applyBorder="1" applyAlignment="1" quotePrefix="1">
      <alignment horizontal="center" vertical="center" wrapText="1"/>
    </xf>
    <xf numFmtId="0" fontId="3" fillId="0" borderId="0" xfId="0" applyFont="1" applyBorder="1" applyAlignment="1" quotePrefix="1">
      <alignment horizontal="center" vertical="center" wrapText="1"/>
    </xf>
    <xf numFmtId="0" fontId="34" fillId="0" borderId="13" xfId="0" applyFont="1" applyBorder="1" applyAlignment="1">
      <alignment horizontal="center" vertical="top" wrapText="1"/>
    </xf>
    <xf numFmtId="0" fontId="6" fillId="0" borderId="2" xfId="0" applyFont="1" applyBorder="1" applyAlignment="1">
      <alignment vertical="top"/>
    </xf>
    <xf numFmtId="0" fontId="6" fillId="0" borderId="122" xfId="0" applyFont="1" applyBorder="1" applyAlignment="1">
      <alignment vertical="top"/>
    </xf>
    <xf numFmtId="0" fontId="6" fillId="0" borderId="115" xfId="0" applyFont="1" applyBorder="1" applyAlignment="1">
      <alignment vertical="top"/>
    </xf>
    <xf numFmtId="0" fontId="0" fillId="0" borderId="3" xfId="0" applyBorder="1" applyAlignment="1">
      <alignment vertical="top"/>
    </xf>
    <xf numFmtId="0" fontId="0" fillId="0" borderId="27" xfId="0" applyBorder="1" applyAlignment="1">
      <alignment vertical="top"/>
    </xf>
    <xf numFmtId="0" fontId="0" fillId="0" borderId="120" xfId="0" applyBorder="1" applyAlignment="1">
      <alignment vertical="top"/>
    </xf>
    <xf numFmtId="0" fontId="34" fillId="0" borderId="9" xfId="0" applyFont="1" applyBorder="1" applyAlignment="1">
      <alignment horizontal="center" vertical="top" wrapText="1"/>
    </xf>
    <xf numFmtId="0" fontId="0" fillId="0" borderId="107" xfId="0" applyBorder="1" applyAlignment="1">
      <alignment vertical="center"/>
    </xf>
    <xf numFmtId="0" fontId="0" fillId="0" borderId="114" xfId="0" applyBorder="1" applyAlignment="1">
      <alignment vertical="center"/>
    </xf>
    <xf numFmtId="0" fontId="0" fillId="0" borderId="121" xfId="0" applyBorder="1" applyAlignment="1">
      <alignment vertical="center"/>
    </xf>
    <xf numFmtId="0" fontId="18" fillId="0" borderId="23" xfId="0" applyFont="1" applyBorder="1" applyAlignment="1">
      <alignment horizontal="center" vertical="center"/>
    </xf>
    <xf numFmtId="0" fontId="18" fillId="0" borderId="10" xfId="0" applyFont="1" applyBorder="1" applyAlignment="1">
      <alignment horizontal="center" vertical="center"/>
    </xf>
    <xf numFmtId="0" fontId="16" fillId="0" borderId="23" xfId="0" applyFont="1" applyBorder="1" applyAlignment="1">
      <alignment horizontal="center" vertical="center"/>
    </xf>
    <xf numFmtId="0" fontId="16" fillId="0" borderId="10" xfId="0" applyFont="1" applyBorder="1" applyAlignment="1">
      <alignment horizontal="center" vertical="center"/>
    </xf>
    <xf numFmtId="0" fontId="12" fillId="0" borderId="9" xfId="0" applyFont="1" applyBorder="1" applyAlignment="1">
      <alignment horizontal="center" vertical="center"/>
    </xf>
    <xf numFmtId="0" fontId="12" fillId="0" borderId="20" xfId="0" applyFont="1" applyBorder="1" applyAlignment="1">
      <alignment horizontal="center" vertical="center"/>
    </xf>
    <xf numFmtId="0" fontId="16" fillId="0" borderId="23" xfId="0" applyFont="1" applyBorder="1" applyAlignment="1">
      <alignment horizontal="center" vertical="top" textRotation="180"/>
    </xf>
    <xf numFmtId="0" fontId="16" fillId="0" borderId="10" xfId="0" applyFont="1" applyBorder="1" applyAlignment="1">
      <alignment horizontal="center" vertical="top" textRotation="180"/>
    </xf>
    <xf numFmtId="0" fontId="12" fillId="0" borderId="9" xfId="0" applyFont="1" applyBorder="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0" fillId="0" borderId="123" xfId="0" applyBorder="1" applyAlignment="1">
      <alignment vertical="center" wrapText="1"/>
    </xf>
    <xf numFmtId="0" fontId="0" fillId="0" borderId="124" xfId="0" applyBorder="1" applyAlignment="1">
      <alignment vertical="center"/>
    </xf>
    <xf numFmtId="0" fontId="0" fillId="0" borderId="125"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26" xfId="0" applyBorder="1" applyAlignment="1">
      <alignment vertical="center"/>
    </xf>
    <xf numFmtId="0" fontId="0" fillId="0" borderId="127" xfId="0" applyBorder="1" applyAlignment="1">
      <alignment vertical="center"/>
    </xf>
    <xf numFmtId="0" fontId="0" fillId="0" borderId="22" xfId="0" applyBorder="1" applyAlignment="1">
      <alignment vertical="center"/>
    </xf>
    <xf numFmtId="0" fontId="14" fillId="0" borderId="1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13" xfId="0" applyFont="1" applyBorder="1" applyAlignment="1">
      <alignment horizontal="center" wrapText="1"/>
    </xf>
    <xf numFmtId="0" fontId="12" fillId="0" borderId="6" xfId="0" applyFont="1" applyBorder="1" applyAlignment="1">
      <alignment horizontal="center" wrapText="1"/>
    </xf>
    <xf numFmtId="0" fontId="40" fillId="0" borderId="46" xfId="0" applyFont="1" applyBorder="1" applyAlignment="1">
      <alignment horizontal="center" vertical="center" wrapText="1"/>
    </xf>
    <xf numFmtId="0" fontId="40" fillId="0" borderId="110" xfId="0" applyFont="1" applyBorder="1" applyAlignment="1">
      <alignment horizontal="center" vertical="center" wrapText="1"/>
    </xf>
    <xf numFmtId="0" fontId="40" fillId="0" borderId="50" xfId="0" applyFont="1" applyBorder="1" applyAlignment="1">
      <alignment horizontal="center" vertical="center" wrapText="1"/>
    </xf>
    <xf numFmtId="0" fontId="40" fillId="0" borderId="112"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13" xfId="0" applyFont="1" applyBorder="1" applyAlignment="1">
      <alignment horizontal="center" vertical="center" wrapText="1"/>
    </xf>
    <xf numFmtId="0" fontId="12" fillId="0" borderId="7" xfId="0" applyFont="1" applyBorder="1" applyAlignment="1">
      <alignment horizontal="center" vertical="top" wrapText="1"/>
    </xf>
    <xf numFmtId="0" fontId="12" fillId="0" borderId="14" xfId="0" applyFont="1" applyBorder="1" applyAlignment="1">
      <alignment horizontal="center" vertical="top" wrapText="1"/>
    </xf>
    <xf numFmtId="0" fontId="3" fillId="0" borderId="16" xfId="0" applyFont="1" applyBorder="1" applyAlignment="1" quotePrefix="1">
      <alignment horizontal="center" vertical="center" wrapText="1"/>
    </xf>
    <xf numFmtId="0" fontId="3" fillId="0" borderId="128" xfId="0" applyFont="1" applyBorder="1" applyAlignment="1" quotePrefix="1">
      <alignment horizontal="center" vertical="center" wrapText="1"/>
    </xf>
    <xf numFmtId="0" fontId="0" fillId="0" borderId="109" xfId="0" applyBorder="1" applyAlignment="1">
      <alignment horizontal="center" vertical="center" wrapText="1"/>
    </xf>
    <xf numFmtId="0" fontId="0" fillId="0" borderId="119" xfId="0" applyBorder="1" applyAlignment="1">
      <alignment horizontal="center" vertical="center" wrapText="1"/>
    </xf>
    <xf numFmtId="0" fontId="0" fillId="0" borderId="13" xfId="0" applyBorder="1" applyAlignment="1">
      <alignment vertical="center" wrapText="1"/>
    </xf>
    <xf numFmtId="0" fontId="24" fillId="0" borderId="107" xfId="0" applyFont="1" applyBorder="1" applyAlignment="1">
      <alignment horizontal="center" vertical="top" shrinkToFit="1"/>
    </xf>
    <xf numFmtId="0" fontId="37" fillId="0" borderId="114" xfId="0" applyFont="1" applyBorder="1" applyAlignment="1">
      <alignment horizontal="center" vertical="top" shrinkToFit="1"/>
    </xf>
    <xf numFmtId="0" fontId="37" fillId="0" borderId="121" xfId="0" applyFont="1" applyBorder="1" applyAlignment="1">
      <alignment horizontal="center" vertical="top" shrinkToFit="1"/>
    </xf>
    <xf numFmtId="0" fontId="0" fillId="0" borderId="107" xfId="0" applyBorder="1" applyAlignment="1">
      <alignment vertical="center" wrapText="1"/>
    </xf>
    <xf numFmtId="0" fontId="26" fillId="0" borderId="110" xfId="0" applyFont="1" applyBorder="1" applyAlignment="1">
      <alignment vertical="center"/>
    </xf>
    <xf numFmtId="0" fontId="26" fillId="0" borderId="50" xfId="0" applyFont="1" applyBorder="1" applyAlignment="1">
      <alignment vertical="center"/>
    </xf>
    <xf numFmtId="0" fontId="26" fillId="0" borderId="112" xfId="0" applyFont="1" applyBorder="1" applyAlignment="1">
      <alignment vertical="center"/>
    </xf>
    <xf numFmtId="0" fontId="26" fillId="0" borderId="11" xfId="0" applyFont="1" applyBorder="1" applyAlignment="1">
      <alignment vertical="center"/>
    </xf>
    <xf numFmtId="0" fontId="26" fillId="0" borderId="113" xfId="0" applyFont="1" applyBorder="1" applyAlignment="1">
      <alignment vertical="center"/>
    </xf>
    <xf numFmtId="0" fontId="16" fillId="0" borderId="9" xfId="0" applyFont="1" applyBorder="1" applyAlignment="1">
      <alignment horizontal="center" vertical="center"/>
    </xf>
    <xf numFmtId="0" fontId="2" fillId="0" borderId="0" xfId="0" applyFont="1" applyAlignment="1">
      <alignment horizontal="justify" vertical="center"/>
    </xf>
    <xf numFmtId="0" fontId="2" fillId="0" borderId="129" xfId="0" applyFont="1" applyBorder="1" applyAlignment="1">
      <alignment horizontal="center" vertical="top" wrapText="1"/>
    </xf>
    <xf numFmtId="0" fontId="2" fillId="0" borderId="128" xfId="0" applyFont="1" applyBorder="1" applyAlignment="1">
      <alignment horizontal="center" vertical="top" wrapText="1"/>
    </xf>
    <xf numFmtId="0" fontId="3" fillId="0" borderId="13" xfId="0" applyFont="1" applyBorder="1" applyAlignment="1">
      <alignment horizontal="center" vertical="center"/>
    </xf>
    <xf numFmtId="0" fontId="16" fillId="0" borderId="9" xfId="0" applyFont="1" applyBorder="1" applyAlignment="1">
      <alignment horizontal="center" vertical="center" wrapText="1"/>
    </xf>
    <xf numFmtId="0" fontId="40" fillId="0" borderId="130" xfId="0" applyFont="1" applyBorder="1" applyAlignment="1">
      <alignment horizontal="center" vertical="center" wrapText="1"/>
    </xf>
    <xf numFmtId="0" fontId="26" fillId="0" borderId="130" xfId="0" applyFont="1" applyBorder="1" applyAlignment="1">
      <alignment horizontal="center" vertical="center" wrapText="1"/>
    </xf>
    <xf numFmtId="0" fontId="20" fillId="0" borderId="13" xfId="0" applyFont="1" applyBorder="1" applyAlignment="1">
      <alignment horizontal="center" vertical="center" wrapText="1"/>
    </xf>
    <xf numFmtId="0" fontId="40" fillId="0" borderId="131" xfId="0" applyFont="1" applyBorder="1" applyAlignment="1">
      <alignment horizontal="center" vertical="center" wrapText="1"/>
    </xf>
    <xf numFmtId="0" fontId="26" fillId="0" borderId="132" xfId="0" applyFont="1" applyBorder="1" applyAlignment="1">
      <alignment vertical="center"/>
    </xf>
    <xf numFmtId="0" fontId="1" fillId="0" borderId="13" xfId="0" applyFont="1" applyBorder="1" applyAlignment="1">
      <alignment horizontal="left" vertical="top" wrapText="1"/>
    </xf>
    <xf numFmtId="0" fontId="0" fillId="0" borderId="0" xfId="0" applyBorder="1" applyAlignment="1">
      <alignment vertical="center"/>
    </xf>
    <xf numFmtId="0" fontId="35" fillId="0" borderId="13" xfId="0" applyFont="1" applyBorder="1" applyAlignment="1">
      <alignment horizontal="left" vertical="top" wrapText="1"/>
    </xf>
    <xf numFmtId="0" fontId="19" fillId="0" borderId="17" xfId="0" applyFont="1" applyBorder="1" applyAlignment="1">
      <alignment vertical="center"/>
    </xf>
    <xf numFmtId="0" fontId="19" fillId="0" borderId="6" xfId="0" applyFont="1" applyBorder="1" applyAlignment="1">
      <alignment vertical="center"/>
    </xf>
    <xf numFmtId="0" fontId="19" fillId="0" borderId="9" xfId="0" applyFont="1" applyBorder="1" applyAlignment="1">
      <alignment vertical="center"/>
    </xf>
    <xf numFmtId="0" fontId="19" fillId="0" borderId="0" xfId="0" applyFont="1" applyBorder="1" applyAlignment="1">
      <alignment vertical="center"/>
    </xf>
    <xf numFmtId="0" fontId="19" fillId="0" borderId="10"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14" xfId="0" applyFont="1" applyBorder="1" applyAlignment="1">
      <alignment vertical="center"/>
    </xf>
    <xf numFmtId="0" fontId="40" fillId="0" borderId="45" xfId="0" applyFont="1" applyBorder="1" applyAlignment="1">
      <alignment horizontal="center" vertical="center" wrapText="1"/>
    </xf>
    <xf numFmtId="0" fontId="26" fillId="0" borderId="45" xfId="0" applyFont="1" applyBorder="1" applyAlignment="1">
      <alignment horizontal="center" vertical="center" wrapText="1"/>
    </xf>
    <xf numFmtId="0" fontId="27" fillId="0" borderId="0" xfId="0" applyFont="1" applyFill="1" applyAlignment="1" applyProtection="1">
      <alignment horizontal="center" vertical="center"/>
      <protection locked="0"/>
    </xf>
    <xf numFmtId="0" fontId="27" fillId="0" borderId="51" xfId="0" applyFont="1" applyFill="1" applyBorder="1" applyAlignment="1" applyProtection="1">
      <alignment horizontal="center" vertical="center"/>
      <protection locked="0"/>
    </xf>
    <xf numFmtId="0" fontId="27" fillId="0" borderId="133" xfId="0" applyFont="1" applyFill="1" applyBorder="1" applyAlignment="1" applyProtection="1">
      <alignment horizontal="center" vertical="center"/>
      <protection locked="0"/>
    </xf>
    <xf numFmtId="0" fontId="27" fillId="0" borderId="134" xfId="0" applyFont="1" applyFill="1" applyBorder="1" applyAlignment="1" applyProtection="1">
      <alignment horizontal="center" vertical="center"/>
      <protection locked="0"/>
    </xf>
    <xf numFmtId="0" fontId="27" fillId="0" borderId="135" xfId="0" applyFont="1" applyFill="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58" fontId="38" fillId="0" borderId="13" xfId="0" applyNumberFormat="1" applyFont="1" applyBorder="1" applyAlignment="1">
      <alignment horizontal="distributed" vertical="center" wrapText="1"/>
    </xf>
    <xf numFmtId="58" fontId="38" fillId="0" borderId="17" xfId="0" applyNumberFormat="1" applyFont="1" applyBorder="1" applyAlignment="1">
      <alignment horizontal="distributed" vertical="center" wrapText="1"/>
    </xf>
    <xf numFmtId="58" fontId="38" fillId="0" borderId="9" xfId="0" applyNumberFormat="1" applyFont="1" applyBorder="1" applyAlignment="1">
      <alignment horizontal="distributed" vertical="center" wrapText="1"/>
    </xf>
    <xf numFmtId="58" fontId="38" fillId="0" borderId="0" xfId="0" applyNumberFormat="1" applyFont="1" applyBorder="1" applyAlignment="1">
      <alignment horizontal="distributed" vertical="center" wrapText="1"/>
    </xf>
    <xf numFmtId="0" fontId="38" fillId="0" borderId="17" xfId="0" applyFont="1" applyBorder="1" applyAlignment="1">
      <alignment horizontal="left" vertical="center" wrapText="1"/>
    </xf>
    <xf numFmtId="0" fontId="38" fillId="0" borderId="6" xfId="0" applyFont="1" applyBorder="1" applyAlignment="1">
      <alignment horizontal="left" vertical="center" wrapText="1"/>
    </xf>
    <xf numFmtId="0" fontId="38" fillId="0" borderId="11" xfId="0" applyFont="1" applyBorder="1" applyAlignment="1">
      <alignment horizontal="left" vertical="center" wrapText="1"/>
    </xf>
    <xf numFmtId="0" fontId="38" fillId="0" borderId="12" xfId="0" applyFont="1" applyBorder="1" applyAlignment="1">
      <alignment horizontal="left" vertical="center" wrapText="1"/>
    </xf>
    <xf numFmtId="0" fontId="3" fillId="0" borderId="8" xfId="0" applyFont="1" applyBorder="1" applyAlignment="1">
      <alignment horizontal="center" vertical="center" wrapText="1"/>
    </xf>
    <xf numFmtId="0" fontId="38" fillId="0" borderId="13" xfId="0" applyFont="1" applyBorder="1" applyAlignment="1">
      <alignment horizontal="center" vertical="top" wrapText="1"/>
    </xf>
    <xf numFmtId="0" fontId="27" fillId="0" borderId="17" xfId="0" applyFont="1" applyBorder="1" applyAlignment="1">
      <alignment horizontal="center" vertical="top" wrapText="1"/>
    </xf>
    <xf numFmtId="0" fontId="27" fillId="0" borderId="6" xfId="0" applyFont="1" applyBorder="1" applyAlignment="1">
      <alignment horizontal="center" vertical="top" wrapText="1"/>
    </xf>
    <xf numFmtId="0" fontId="27" fillId="0" borderId="7" xfId="0" applyFont="1" applyBorder="1" applyAlignment="1">
      <alignment horizontal="center" vertical="top" wrapText="1"/>
    </xf>
    <xf numFmtId="0" fontId="27" fillId="0" borderId="8" xfId="0" applyFont="1" applyBorder="1" applyAlignment="1">
      <alignment horizontal="center" vertical="top" wrapText="1"/>
    </xf>
    <xf numFmtId="0" fontId="27" fillId="0" borderId="14" xfId="0" applyFont="1" applyBorder="1" applyAlignment="1">
      <alignment horizontal="center" vertical="top" wrapText="1"/>
    </xf>
    <xf numFmtId="0" fontId="11" fillId="0" borderId="13" xfId="0" applyFont="1" applyBorder="1" applyAlignment="1">
      <alignment horizontal="center" vertical="center" wrapText="1"/>
    </xf>
    <xf numFmtId="0" fontId="12" fillId="0" borderId="8" xfId="0" applyFont="1" applyBorder="1" applyAlignment="1">
      <alignment horizontal="center" vertical="center" wrapText="1"/>
    </xf>
    <xf numFmtId="0" fontId="41" fillId="0" borderId="136" xfId="0" applyFont="1" applyBorder="1" applyAlignment="1">
      <alignment horizontal="center" vertical="top" wrapText="1"/>
    </xf>
    <xf numFmtId="0" fontId="41" fillId="0" borderId="137" xfId="0" applyFont="1" applyBorder="1" applyAlignment="1">
      <alignment horizontal="center" vertical="top" wrapText="1"/>
    </xf>
    <xf numFmtId="0" fontId="13" fillId="0" borderId="0" xfId="0" applyFont="1" applyAlignment="1">
      <alignment horizontal="center" vertical="center" wrapText="1"/>
    </xf>
    <xf numFmtId="0" fontId="13" fillId="0" borderId="8" xfId="0" applyFont="1" applyBorder="1" applyAlignment="1">
      <alignment horizontal="center" vertical="center" wrapText="1"/>
    </xf>
    <xf numFmtId="0" fontId="13" fillId="0" borderId="98" xfId="0" applyFont="1" applyBorder="1" applyAlignment="1">
      <alignment horizontal="center" vertical="center" wrapText="1"/>
    </xf>
    <xf numFmtId="0" fontId="18" fillId="0" borderId="138" xfId="0" applyFont="1" applyBorder="1" applyAlignment="1">
      <alignment horizontal="left" vertical="top" wrapText="1"/>
    </xf>
    <xf numFmtId="0" fontId="19" fillId="0" borderId="138" xfId="0" applyFont="1" applyBorder="1" applyAlignment="1">
      <alignment horizontal="left" vertical="top" wrapText="1"/>
    </xf>
    <xf numFmtId="0" fontId="19" fillId="0" borderId="139" xfId="0" applyFont="1" applyBorder="1" applyAlignment="1">
      <alignment horizontal="left" vertical="top" wrapText="1"/>
    </xf>
    <xf numFmtId="0" fontId="19" fillId="0" borderId="140" xfId="0" applyFont="1" applyBorder="1" applyAlignment="1">
      <alignment horizontal="left" vertical="top" wrapText="1"/>
    </xf>
    <xf numFmtId="0" fontId="19" fillId="0" borderId="141" xfId="0" applyFont="1" applyBorder="1" applyAlignment="1">
      <alignment horizontal="left" vertical="top" wrapText="1"/>
    </xf>
    <xf numFmtId="0" fontId="18" fillId="0" borderId="13" xfId="0" applyFont="1" applyBorder="1" applyAlignment="1">
      <alignment horizontal="center" vertical="center"/>
    </xf>
    <xf numFmtId="0" fontId="18" fillId="0" borderId="17"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4" xfId="0" applyFont="1" applyBorder="1" applyAlignment="1">
      <alignment horizontal="center" vertical="center"/>
    </xf>
    <xf numFmtId="0" fontId="3" fillId="0" borderId="131" xfId="0" applyFont="1" applyBorder="1" applyAlignment="1">
      <alignment horizontal="center" vertical="center" wrapText="1"/>
    </xf>
    <xf numFmtId="0" fontId="0" fillId="0" borderId="142" xfId="0" applyBorder="1" applyAlignment="1">
      <alignment horizontal="center" vertical="center" wrapText="1"/>
    </xf>
    <xf numFmtId="0" fontId="0" fillId="0" borderId="132" xfId="0" applyBorder="1" applyAlignment="1">
      <alignment horizontal="center" vertical="center" wrapText="1"/>
    </xf>
    <xf numFmtId="0" fontId="0" fillId="0" borderId="4" xfId="0"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3">
    <dxf>
      <fill>
        <patternFill>
          <bgColor rgb="FFFF99CC"/>
        </patternFill>
      </fill>
      <border/>
    </dxf>
    <dxf>
      <fill>
        <patternFill>
          <bgColor rgb="FFFFFF00"/>
        </patternFill>
      </fill>
      <border/>
    </dxf>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4.emf" /><Relationship Id="rId3" Type="http://schemas.openxmlformats.org/officeDocument/2006/relationships/image" Target="../media/image5.png" /><Relationship Id="rId4" Type="http://schemas.openxmlformats.org/officeDocument/2006/relationships/image" Target="../media/image6.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67</xdr:row>
      <xdr:rowOff>66675</xdr:rowOff>
    </xdr:from>
    <xdr:to>
      <xdr:col>7</xdr:col>
      <xdr:colOff>409575</xdr:colOff>
      <xdr:row>90</xdr:row>
      <xdr:rowOff>104775</xdr:rowOff>
    </xdr:to>
    <xdr:pic>
      <xdr:nvPicPr>
        <xdr:cNvPr id="1" name="Picture 32"/>
        <xdr:cNvPicPr preferRelativeResize="1">
          <a:picLocks noChangeAspect="1"/>
        </xdr:cNvPicPr>
      </xdr:nvPicPr>
      <xdr:blipFill>
        <a:blip r:embed="rId1"/>
        <a:stretch>
          <a:fillRect/>
        </a:stretch>
      </xdr:blipFill>
      <xdr:spPr>
        <a:xfrm>
          <a:off x="47625" y="11687175"/>
          <a:ext cx="5162550" cy="3981450"/>
        </a:xfrm>
        <a:prstGeom prst="rect">
          <a:avLst/>
        </a:prstGeom>
        <a:noFill/>
        <a:ln w="1" cmpd="sng">
          <a:noFill/>
        </a:ln>
      </xdr:spPr>
    </xdr:pic>
    <xdr:clientData/>
  </xdr:twoCellAnchor>
  <xdr:twoCellAnchor editAs="oneCell">
    <xdr:from>
      <xdr:col>0</xdr:col>
      <xdr:colOff>28575</xdr:colOff>
      <xdr:row>5</xdr:row>
      <xdr:rowOff>142875</xdr:rowOff>
    </xdr:from>
    <xdr:to>
      <xdr:col>6</xdr:col>
      <xdr:colOff>466725</xdr:colOff>
      <xdr:row>26</xdr:row>
      <xdr:rowOff>57150</xdr:rowOff>
    </xdr:to>
    <xdr:pic>
      <xdr:nvPicPr>
        <xdr:cNvPr id="2" name="Picture 24"/>
        <xdr:cNvPicPr preferRelativeResize="1">
          <a:picLocks noChangeAspect="1"/>
        </xdr:cNvPicPr>
      </xdr:nvPicPr>
      <xdr:blipFill>
        <a:blip r:embed="rId1"/>
        <a:stretch>
          <a:fillRect/>
        </a:stretch>
      </xdr:blipFill>
      <xdr:spPr>
        <a:xfrm>
          <a:off x="28575" y="1133475"/>
          <a:ext cx="4552950" cy="3514725"/>
        </a:xfrm>
        <a:prstGeom prst="rect">
          <a:avLst/>
        </a:prstGeom>
        <a:noFill/>
        <a:ln w="1" cmpd="sng">
          <a:noFill/>
        </a:ln>
      </xdr:spPr>
    </xdr:pic>
    <xdr:clientData/>
  </xdr:twoCellAnchor>
  <xdr:twoCellAnchor editAs="oneCell">
    <xdr:from>
      <xdr:col>2</xdr:col>
      <xdr:colOff>457200</xdr:colOff>
      <xdr:row>4</xdr:row>
      <xdr:rowOff>28575</xdr:rowOff>
    </xdr:from>
    <xdr:to>
      <xdr:col>2</xdr:col>
      <xdr:colOff>628650</xdr:colOff>
      <xdr:row>5</xdr:row>
      <xdr:rowOff>95250</xdr:rowOff>
    </xdr:to>
    <xdr:pic>
      <xdr:nvPicPr>
        <xdr:cNvPr id="3" name="SpinButton1"/>
        <xdr:cNvPicPr preferRelativeResize="1">
          <a:picLocks noChangeAspect="1"/>
        </xdr:cNvPicPr>
      </xdr:nvPicPr>
      <xdr:blipFill>
        <a:blip r:embed="rId2"/>
        <a:stretch>
          <a:fillRect/>
        </a:stretch>
      </xdr:blipFill>
      <xdr:spPr>
        <a:xfrm>
          <a:off x="1828800" y="847725"/>
          <a:ext cx="171450" cy="238125"/>
        </a:xfrm>
        <a:prstGeom prst="rect">
          <a:avLst/>
        </a:prstGeom>
        <a:noFill/>
        <a:ln w="9525" cmpd="sng">
          <a:noFill/>
        </a:ln>
      </xdr:spPr>
    </xdr:pic>
    <xdr:clientData/>
  </xdr:twoCellAnchor>
  <xdr:twoCellAnchor>
    <xdr:from>
      <xdr:col>1</xdr:col>
      <xdr:colOff>133350</xdr:colOff>
      <xdr:row>5</xdr:row>
      <xdr:rowOff>123825</xdr:rowOff>
    </xdr:from>
    <xdr:to>
      <xdr:col>1</xdr:col>
      <xdr:colOff>485775</xdr:colOff>
      <xdr:row>7</xdr:row>
      <xdr:rowOff>123825</xdr:rowOff>
    </xdr:to>
    <xdr:sp>
      <xdr:nvSpPr>
        <xdr:cNvPr id="4" name="Oval 3"/>
        <xdr:cNvSpPr>
          <a:spLocks/>
        </xdr:cNvSpPr>
      </xdr:nvSpPr>
      <xdr:spPr>
        <a:xfrm>
          <a:off x="819150" y="1114425"/>
          <a:ext cx="352425" cy="342900"/>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542925</xdr:colOff>
      <xdr:row>5</xdr:row>
      <xdr:rowOff>9525</xdr:rowOff>
    </xdr:from>
    <xdr:to>
      <xdr:col>2</xdr:col>
      <xdr:colOff>47625</xdr:colOff>
      <xdr:row>6</xdr:row>
      <xdr:rowOff>28575</xdr:rowOff>
    </xdr:to>
    <xdr:sp>
      <xdr:nvSpPr>
        <xdr:cNvPr id="5" name="Line 4"/>
        <xdr:cNvSpPr>
          <a:spLocks/>
        </xdr:cNvSpPr>
      </xdr:nvSpPr>
      <xdr:spPr>
        <a:xfrm flipH="1">
          <a:off x="1228725" y="1000125"/>
          <a:ext cx="19050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104775</xdr:rowOff>
    </xdr:from>
    <xdr:to>
      <xdr:col>5</xdr:col>
      <xdr:colOff>552450</xdr:colOff>
      <xdr:row>7</xdr:row>
      <xdr:rowOff>104775</xdr:rowOff>
    </xdr:to>
    <xdr:sp>
      <xdr:nvSpPr>
        <xdr:cNvPr id="6" name="Oval 5"/>
        <xdr:cNvSpPr>
          <a:spLocks/>
        </xdr:cNvSpPr>
      </xdr:nvSpPr>
      <xdr:spPr>
        <a:xfrm>
          <a:off x="3429000" y="1095375"/>
          <a:ext cx="552450" cy="342900"/>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390525</xdr:colOff>
      <xdr:row>7</xdr:row>
      <xdr:rowOff>104775</xdr:rowOff>
    </xdr:from>
    <xdr:to>
      <xdr:col>5</xdr:col>
      <xdr:colOff>200025</xdr:colOff>
      <xdr:row>32</xdr:row>
      <xdr:rowOff>47625</xdr:rowOff>
    </xdr:to>
    <xdr:sp>
      <xdr:nvSpPr>
        <xdr:cNvPr id="7" name="Line 6"/>
        <xdr:cNvSpPr>
          <a:spLocks/>
        </xdr:cNvSpPr>
      </xdr:nvSpPr>
      <xdr:spPr>
        <a:xfrm flipV="1">
          <a:off x="3133725" y="1438275"/>
          <a:ext cx="495300" cy="42291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619125</xdr:colOff>
      <xdr:row>32</xdr:row>
      <xdr:rowOff>19050</xdr:rowOff>
    </xdr:from>
    <xdr:to>
      <xdr:col>5</xdr:col>
      <xdr:colOff>447675</xdr:colOff>
      <xdr:row>33</xdr:row>
      <xdr:rowOff>66675</xdr:rowOff>
    </xdr:to>
    <xdr:pic>
      <xdr:nvPicPr>
        <xdr:cNvPr id="8" name="Picture 7"/>
        <xdr:cNvPicPr preferRelativeResize="1">
          <a:picLocks noChangeAspect="1"/>
        </xdr:cNvPicPr>
      </xdr:nvPicPr>
      <xdr:blipFill>
        <a:blip r:embed="rId3"/>
        <a:stretch>
          <a:fillRect/>
        </a:stretch>
      </xdr:blipFill>
      <xdr:spPr>
        <a:xfrm>
          <a:off x="3362325" y="5638800"/>
          <a:ext cx="514350" cy="219075"/>
        </a:xfrm>
        <a:prstGeom prst="rect">
          <a:avLst/>
        </a:prstGeom>
        <a:noFill/>
        <a:ln w="1" cmpd="sng">
          <a:noFill/>
        </a:ln>
      </xdr:spPr>
    </xdr:pic>
    <xdr:clientData/>
  </xdr:twoCellAnchor>
  <xdr:twoCellAnchor editAs="oneCell">
    <xdr:from>
      <xdr:col>0</xdr:col>
      <xdr:colOff>419100</xdr:colOff>
      <xdr:row>33</xdr:row>
      <xdr:rowOff>19050</xdr:rowOff>
    </xdr:from>
    <xdr:to>
      <xdr:col>2</xdr:col>
      <xdr:colOff>114300</xdr:colOff>
      <xdr:row>35</xdr:row>
      <xdr:rowOff>142875</xdr:rowOff>
    </xdr:to>
    <xdr:pic>
      <xdr:nvPicPr>
        <xdr:cNvPr id="9" name="Picture 8"/>
        <xdr:cNvPicPr preferRelativeResize="1">
          <a:picLocks noChangeAspect="1"/>
        </xdr:cNvPicPr>
      </xdr:nvPicPr>
      <xdr:blipFill>
        <a:blip r:embed="rId4"/>
        <a:stretch>
          <a:fillRect/>
        </a:stretch>
      </xdr:blipFill>
      <xdr:spPr>
        <a:xfrm>
          <a:off x="419100" y="5810250"/>
          <a:ext cx="1066800" cy="466725"/>
        </a:xfrm>
        <a:prstGeom prst="rect">
          <a:avLst/>
        </a:prstGeom>
        <a:noFill/>
        <a:ln w="1" cmpd="sng">
          <a:noFill/>
        </a:ln>
      </xdr:spPr>
    </xdr:pic>
    <xdr:clientData/>
  </xdr:twoCellAnchor>
  <xdr:twoCellAnchor>
    <xdr:from>
      <xdr:col>0</xdr:col>
      <xdr:colOff>476250</xdr:colOff>
      <xdr:row>61</xdr:row>
      <xdr:rowOff>161925</xdr:rowOff>
    </xdr:from>
    <xdr:to>
      <xdr:col>1</xdr:col>
      <xdr:colOff>152400</xdr:colOff>
      <xdr:row>89</xdr:row>
      <xdr:rowOff>38100</xdr:rowOff>
    </xdr:to>
    <xdr:sp>
      <xdr:nvSpPr>
        <xdr:cNvPr id="10" name="Line 12"/>
        <xdr:cNvSpPr>
          <a:spLocks/>
        </xdr:cNvSpPr>
      </xdr:nvSpPr>
      <xdr:spPr>
        <a:xfrm>
          <a:off x="476250" y="10753725"/>
          <a:ext cx="361950" cy="4676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542925</xdr:colOff>
      <xdr:row>61</xdr:row>
      <xdr:rowOff>152400</xdr:rowOff>
    </xdr:from>
    <xdr:to>
      <xdr:col>2</xdr:col>
      <xdr:colOff>400050</xdr:colOff>
      <xdr:row>89</xdr:row>
      <xdr:rowOff>47625</xdr:rowOff>
    </xdr:to>
    <xdr:sp>
      <xdr:nvSpPr>
        <xdr:cNvPr id="11" name="Line 13"/>
        <xdr:cNvSpPr>
          <a:spLocks/>
        </xdr:cNvSpPr>
      </xdr:nvSpPr>
      <xdr:spPr>
        <a:xfrm>
          <a:off x="542925" y="10744200"/>
          <a:ext cx="1228725" cy="469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62</xdr:row>
      <xdr:rowOff>0</xdr:rowOff>
    </xdr:from>
    <xdr:to>
      <xdr:col>3</xdr:col>
      <xdr:colOff>219075</xdr:colOff>
      <xdr:row>89</xdr:row>
      <xdr:rowOff>57150</xdr:rowOff>
    </xdr:to>
    <xdr:sp>
      <xdr:nvSpPr>
        <xdr:cNvPr id="12" name="Line 14"/>
        <xdr:cNvSpPr>
          <a:spLocks/>
        </xdr:cNvSpPr>
      </xdr:nvSpPr>
      <xdr:spPr>
        <a:xfrm>
          <a:off x="695325" y="10763250"/>
          <a:ext cx="1581150" cy="4686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609600</xdr:colOff>
      <xdr:row>62</xdr:row>
      <xdr:rowOff>28575</xdr:rowOff>
    </xdr:from>
    <xdr:to>
      <xdr:col>3</xdr:col>
      <xdr:colOff>676275</xdr:colOff>
      <xdr:row>89</xdr:row>
      <xdr:rowOff>47625</xdr:rowOff>
    </xdr:to>
    <xdr:sp>
      <xdr:nvSpPr>
        <xdr:cNvPr id="13" name="Line 15"/>
        <xdr:cNvSpPr>
          <a:spLocks/>
        </xdr:cNvSpPr>
      </xdr:nvSpPr>
      <xdr:spPr>
        <a:xfrm>
          <a:off x="609600" y="10791825"/>
          <a:ext cx="2124075" cy="464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73</xdr:row>
      <xdr:rowOff>9525</xdr:rowOff>
    </xdr:from>
    <xdr:to>
      <xdr:col>7</xdr:col>
      <xdr:colOff>409575</xdr:colOff>
      <xdr:row>74</xdr:row>
      <xdr:rowOff>161925</xdr:rowOff>
    </xdr:to>
    <xdr:sp>
      <xdr:nvSpPr>
        <xdr:cNvPr id="14" name="Oval 17"/>
        <xdr:cNvSpPr>
          <a:spLocks/>
        </xdr:cNvSpPr>
      </xdr:nvSpPr>
      <xdr:spPr>
        <a:xfrm>
          <a:off x="3514725" y="12658725"/>
          <a:ext cx="1695450" cy="323850"/>
        </a:xfrm>
        <a:prstGeom prst="ellipse">
          <a:avLst/>
        </a:prstGeom>
        <a:noFill/>
        <a:ln w="38100"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83</xdr:row>
      <xdr:rowOff>161925</xdr:rowOff>
    </xdr:from>
    <xdr:to>
      <xdr:col>7</xdr:col>
      <xdr:colOff>390525</xdr:colOff>
      <xdr:row>91</xdr:row>
      <xdr:rowOff>38100</xdr:rowOff>
    </xdr:to>
    <xdr:sp>
      <xdr:nvSpPr>
        <xdr:cNvPr id="15" name="Oval 18"/>
        <xdr:cNvSpPr>
          <a:spLocks/>
        </xdr:cNvSpPr>
      </xdr:nvSpPr>
      <xdr:spPr>
        <a:xfrm>
          <a:off x="3495675" y="14525625"/>
          <a:ext cx="1695450" cy="1247775"/>
        </a:xfrm>
        <a:prstGeom prst="ellipse">
          <a:avLst/>
        </a:prstGeom>
        <a:noFill/>
        <a:ln w="38100"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666750</xdr:colOff>
      <xdr:row>74</xdr:row>
      <xdr:rowOff>123825</xdr:rowOff>
    </xdr:from>
    <xdr:to>
      <xdr:col>5</xdr:col>
      <xdr:colOff>266700</xdr:colOff>
      <xdr:row>91</xdr:row>
      <xdr:rowOff>19050</xdr:rowOff>
    </xdr:to>
    <xdr:sp>
      <xdr:nvSpPr>
        <xdr:cNvPr id="16" name="Line 19"/>
        <xdr:cNvSpPr>
          <a:spLocks/>
        </xdr:cNvSpPr>
      </xdr:nvSpPr>
      <xdr:spPr>
        <a:xfrm flipV="1">
          <a:off x="2724150" y="12944475"/>
          <a:ext cx="971550" cy="2809875"/>
        </a:xfrm>
        <a:prstGeom prst="line">
          <a:avLst/>
        </a:prstGeom>
        <a:noFill/>
        <a:ln w="38100" cmpd="sng">
          <a:solidFill>
            <a:srgbClr val="FF66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87</xdr:row>
      <xdr:rowOff>95250</xdr:rowOff>
    </xdr:from>
    <xdr:to>
      <xdr:col>4</xdr:col>
      <xdr:colOff>676275</xdr:colOff>
      <xdr:row>91</xdr:row>
      <xdr:rowOff>0</xdr:rowOff>
    </xdr:to>
    <xdr:sp>
      <xdr:nvSpPr>
        <xdr:cNvPr id="17" name="Line 20"/>
        <xdr:cNvSpPr>
          <a:spLocks/>
        </xdr:cNvSpPr>
      </xdr:nvSpPr>
      <xdr:spPr>
        <a:xfrm flipV="1">
          <a:off x="2895600" y="15144750"/>
          <a:ext cx="523875" cy="590550"/>
        </a:xfrm>
        <a:prstGeom prst="line">
          <a:avLst/>
        </a:prstGeom>
        <a:noFill/>
        <a:ln w="28575" cmpd="sng">
          <a:solidFill>
            <a:srgbClr val="FF66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542925</xdr:colOff>
      <xdr:row>5</xdr:row>
      <xdr:rowOff>133350</xdr:rowOff>
    </xdr:from>
    <xdr:to>
      <xdr:col>6</xdr:col>
      <xdr:colOff>352425</xdr:colOff>
      <xdr:row>7</xdr:row>
      <xdr:rowOff>85725</xdr:rowOff>
    </xdr:to>
    <xdr:sp>
      <xdr:nvSpPr>
        <xdr:cNvPr id="18" name="Oval 21"/>
        <xdr:cNvSpPr>
          <a:spLocks/>
        </xdr:cNvSpPr>
      </xdr:nvSpPr>
      <xdr:spPr>
        <a:xfrm>
          <a:off x="3971925" y="1123950"/>
          <a:ext cx="495300" cy="295275"/>
        </a:xfrm>
        <a:prstGeom prst="ellipse">
          <a:avLst/>
        </a:prstGeom>
        <a:noFill/>
        <a:ln w="28575" cmpd="sng">
          <a:solidFill>
            <a:srgbClr val="6666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6</xdr:row>
      <xdr:rowOff>114300</xdr:rowOff>
    </xdr:from>
    <xdr:to>
      <xdr:col>7</xdr:col>
      <xdr:colOff>647700</xdr:colOff>
      <xdr:row>7</xdr:row>
      <xdr:rowOff>95250</xdr:rowOff>
    </xdr:to>
    <xdr:sp>
      <xdr:nvSpPr>
        <xdr:cNvPr id="19" name="Line 22"/>
        <xdr:cNvSpPr>
          <a:spLocks/>
        </xdr:cNvSpPr>
      </xdr:nvSpPr>
      <xdr:spPr>
        <a:xfrm flipH="1" flipV="1">
          <a:off x="4533900" y="1276350"/>
          <a:ext cx="91440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19</xdr:row>
      <xdr:rowOff>104775</xdr:rowOff>
    </xdr:from>
    <xdr:to>
      <xdr:col>2</xdr:col>
      <xdr:colOff>247650</xdr:colOff>
      <xdr:row>30</xdr:row>
      <xdr:rowOff>38100</xdr:rowOff>
    </xdr:to>
    <xdr:sp>
      <xdr:nvSpPr>
        <xdr:cNvPr id="20" name="Line 25"/>
        <xdr:cNvSpPr>
          <a:spLocks/>
        </xdr:cNvSpPr>
      </xdr:nvSpPr>
      <xdr:spPr>
        <a:xfrm flipH="1" flipV="1">
          <a:off x="762000" y="3495675"/>
          <a:ext cx="857250" cy="18192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447675</xdr:colOff>
      <xdr:row>19</xdr:row>
      <xdr:rowOff>123825</xdr:rowOff>
    </xdr:from>
    <xdr:to>
      <xdr:col>4</xdr:col>
      <xdr:colOff>28575</xdr:colOff>
      <xdr:row>30</xdr:row>
      <xdr:rowOff>57150</xdr:rowOff>
    </xdr:to>
    <xdr:sp>
      <xdr:nvSpPr>
        <xdr:cNvPr id="21" name="Line 26"/>
        <xdr:cNvSpPr>
          <a:spLocks/>
        </xdr:cNvSpPr>
      </xdr:nvSpPr>
      <xdr:spPr>
        <a:xfrm flipH="1" flipV="1">
          <a:off x="2505075" y="3514725"/>
          <a:ext cx="266700" cy="181927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24</xdr:row>
      <xdr:rowOff>85725</xdr:rowOff>
    </xdr:from>
    <xdr:to>
      <xdr:col>1</xdr:col>
      <xdr:colOff>219075</xdr:colOff>
      <xdr:row>31</xdr:row>
      <xdr:rowOff>47625</xdr:rowOff>
    </xdr:to>
    <xdr:sp>
      <xdr:nvSpPr>
        <xdr:cNvPr id="22" name="Line 27"/>
        <xdr:cNvSpPr>
          <a:spLocks/>
        </xdr:cNvSpPr>
      </xdr:nvSpPr>
      <xdr:spPr>
        <a:xfrm flipH="1" flipV="1">
          <a:off x="723900" y="4333875"/>
          <a:ext cx="180975" cy="1162050"/>
        </a:xfrm>
        <a:prstGeom prst="line">
          <a:avLst/>
        </a:prstGeom>
        <a:noFill/>
        <a:ln w="9525" cmpd="sng">
          <a:solidFill>
            <a:srgbClr val="9933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409575</xdr:colOff>
      <xdr:row>23</xdr:row>
      <xdr:rowOff>76200</xdr:rowOff>
    </xdr:from>
    <xdr:to>
      <xdr:col>2</xdr:col>
      <xdr:colOff>514350</xdr:colOff>
      <xdr:row>31</xdr:row>
      <xdr:rowOff>47625</xdr:rowOff>
    </xdr:to>
    <xdr:sp>
      <xdr:nvSpPr>
        <xdr:cNvPr id="23" name="Line 28"/>
        <xdr:cNvSpPr>
          <a:spLocks/>
        </xdr:cNvSpPr>
      </xdr:nvSpPr>
      <xdr:spPr>
        <a:xfrm flipV="1">
          <a:off x="1095375" y="4152900"/>
          <a:ext cx="790575" cy="1343025"/>
        </a:xfrm>
        <a:prstGeom prst="line">
          <a:avLst/>
        </a:prstGeom>
        <a:noFill/>
        <a:ln w="9525" cmpd="sng">
          <a:solidFill>
            <a:srgbClr val="9933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10</xdr:row>
      <xdr:rowOff>104775</xdr:rowOff>
    </xdr:from>
    <xdr:to>
      <xdr:col>4</xdr:col>
      <xdr:colOff>590550</xdr:colOff>
      <xdr:row>31</xdr:row>
      <xdr:rowOff>47625</xdr:rowOff>
    </xdr:to>
    <xdr:sp>
      <xdr:nvSpPr>
        <xdr:cNvPr id="24" name="Line 29"/>
        <xdr:cNvSpPr>
          <a:spLocks/>
        </xdr:cNvSpPr>
      </xdr:nvSpPr>
      <xdr:spPr>
        <a:xfrm flipV="1">
          <a:off x="1295400" y="1952625"/>
          <a:ext cx="2038350" cy="3543300"/>
        </a:xfrm>
        <a:prstGeom prst="line">
          <a:avLst/>
        </a:prstGeom>
        <a:noFill/>
        <a:ln w="9525" cmpd="sng">
          <a:solidFill>
            <a:srgbClr val="9933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14</xdr:row>
      <xdr:rowOff>0</xdr:rowOff>
    </xdr:from>
    <xdr:to>
      <xdr:col>5</xdr:col>
      <xdr:colOff>0</xdr:colOff>
      <xdr:row>31</xdr:row>
      <xdr:rowOff>76200</xdr:rowOff>
    </xdr:to>
    <xdr:sp>
      <xdr:nvSpPr>
        <xdr:cNvPr id="25" name="Line 30"/>
        <xdr:cNvSpPr>
          <a:spLocks/>
        </xdr:cNvSpPr>
      </xdr:nvSpPr>
      <xdr:spPr>
        <a:xfrm flipV="1">
          <a:off x="1438275" y="2533650"/>
          <a:ext cx="1990725" cy="2990850"/>
        </a:xfrm>
        <a:prstGeom prst="line">
          <a:avLst/>
        </a:prstGeom>
        <a:noFill/>
        <a:ln w="9525" cmpd="sng">
          <a:solidFill>
            <a:srgbClr val="9933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19</xdr:row>
      <xdr:rowOff>85725</xdr:rowOff>
    </xdr:from>
    <xdr:to>
      <xdr:col>4</xdr:col>
      <xdr:colOff>571500</xdr:colOff>
      <xdr:row>31</xdr:row>
      <xdr:rowOff>76200</xdr:rowOff>
    </xdr:to>
    <xdr:sp>
      <xdr:nvSpPr>
        <xdr:cNvPr id="26" name="Line 31"/>
        <xdr:cNvSpPr>
          <a:spLocks/>
        </xdr:cNvSpPr>
      </xdr:nvSpPr>
      <xdr:spPr>
        <a:xfrm flipV="1">
          <a:off x="1476375" y="3476625"/>
          <a:ext cx="1838325" cy="2047875"/>
        </a:xfrm>
        <a:prstGeom prst="line">
          <a:avLst/>
        </a:prstGeom>
        <a:noFill/>
        <a:ln w="9525" cmpd="sng">
          <a:solidFill>
            <a:srgbClr val="9933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41</xdr:col>
      <xdr:colOff>28575</xdr:colOff>
      <xdr:row>26</xdr:row>
      <xdr:rowOff>161925</xdr:rowOff>
    </xdr:from>
    <xdr:ext cx="314325" cy="514350"/>
    <xdr:sp>
      <xdr:nvSpPr>
        <xdr:cNvPr id="1" name="TextBox 11"/>
        <xdr:cNvSpPr txBox="1">
          <a:spLocks noChangeArrowheads="1"/>
        </xdr:cNvSpPr>
      </xdr:nvSpPr>
      <xdr:spPr>
        <a:xfrm>
          <a:off x="9391650" y="5000625"/>
          <a:ext cx="314325" cy="5143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総計</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20170;&#21475;\My%20Documents\haifu\haifu\&#37197;&#24067;&#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解説"/>
      <sheetName val="data"/>
      <sheetName val="氏名・志望・出席日数"/>
      <sheetName val="必修教科評定"/>
      <sheetName val="必修観点"/>
      <sheetName val="選択教科＆評定"/>
      <sheetName val="印刷シート"/>
      <sheetName val="配布用"/>
    </sheetNames>
    <definedNames>
      <definedName name="Macro1"/>
      <definedName name="Macro3"/>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7"/>
  <dimension ref="A1:K114"/>
  <sheetViews>
    <sheetView zoomScale="130" zoomScaleNormal="130" workbookViewId="0" topLeftCell="A1">
      <selection activeCell="E40" sqref="E40"/>
    </sheetView>
  </sheetViews>
  <sheetFormatPr defaultColWidth="9.00390625" defaultRowHeight="13.5"/>
  <sheetData>
    <row r="1" spans="1:11" ht="24">
      <c r="A1" s="193" t="s">
        <v>355</v>
      </c>
      <c r="B1" s="194"/>
      <c r="C1" s="194"/>
      <c r="D1" s="194"/>
      <c r="E1" s="194"/>
      <c r="F1" s="194"/>
      <c r="G1" s="194"/>
      <c r="H1" s="194"/>
      <c r="I1" s="194"/>
      <c r="J1" s="194"/>
      <c r="K1" s="194"/>
    </row>
    <row r="2" spans="1:11" ht="13.5">
      <c r="A2" s="194" t="s">
        <v>271</v>
      </c>
      <c r="B2" s="194"/>
      <c r="C2" s="194"/>
      <c r="D2" s="194"/>
      <c r="E2" s="194"/>
      <c r="F2" s="194"/>
      <c r="G2" s="194"/>
      <c r="H2" s="194"/>
      <c r="I2" s="194"/>
      <c r="J2" s="194"/>
      <c r="K2" s="194"/>
    </row>
    <row r="3" spans="1:11" ht="13.5">
      <c r="A3" s="194" t="s">
        <v>272</v>
      </c>
      <c r="B3" s="194"/>
      <c r="C3" s="194"/>
      <c r="D3" s="194"/>
      <c r="E3" s="194"/>
      <c r="F3" s="194"/>
      <c r="G3" s="194"/>
      <c r="H3" s="194"/>
      <c r="I3" s="194"/>
      <c r="J3" s="194"/>
      <c r="K3" s="194"/>
    </row>
    <row r="4" spans="1:11" ht="13.5">
      <c r="A4" s="194" t="s">
        <v>356</v>
      </c>
      <c r="B4" s="194"/>
      <c r="C4" s="194"/>
      <c r="D4" s="194"/>
      <c r="E4" s="194"/>
      <c r="F4" s="194"/>
      <c r="G4" s="194"/>
      <c r="H4" s="194"/>
      <c r="I4" s="194"/>
      <c r="J4" s="194"/>
      <c r="K4" s="194"/>
    </row>
    <row r="5" spans="1:11" ht="13.5">
      <c r="A5" s="194" t="s">
        <v>273</v>
      </c>
      <c r="B5" s="194"/>
      <c r="C5" s="194"/>
      <c r="D5" s="194" t="s">
        <v>274</v>
      </c>
      <c r="E5" s="194"/>
      <c r="F5" s="194"/>
      <c r="G5" s="194"/>
      <c r="H5" s="194"/>
      <c r="I5" s="194"/>
      <c r="J5" s="194"/>
      <c r="K5" s="194"/>
    </row>
    <row r="6" spans="1:11" ht="13.5">
      <c r="A6" s="194"/>
      <c r="B6" s="194"/>
      <c r="C6" s="194"/>
      <c r="D6" s="194"/>
      <c r="E6" s="194"/>
      <c r="F6" s="194"/>
      <c r="G6" s="194"/>
      <c r="H6" s="194"/>
      <c r="I6" s="194"/>
      <c r="J6" s="194"/>
      <c r="K6" s="194"/>
    </row>
    <row r="7" spans="1:11" ht="13.5">
      <c r="A7" s="194"/>
      <c r="B7" s="194"/>
      <c r="C7" s="194"/>
      <c r="D7" s="194"/>
      <c r="E7" s="194"/>
      <c r="F7" s="194"/>
      <c r="G7" s="194"/>
      <c r="H7" s="194"/>
      <c r="I7" s="194" t="s">
        <v>275</v>
      </c>
      <c r="J7" s="194"/>
      <c r="K7" s="194"/>
    </row>
    <row r="8" spans="1:11" ht="13.5">
      <c r="A8" s="194"/>
      <c r="B8" s="194"/>
      <c r="C8" s="194"/>
      <c r="D8" s="194"/>
      <c r="E8" s="194"/>
      <c r="F8" s="194"/>
      <c r="G8" s="194"/>
      <c r="H8" s="194"/>
      <c r="I8" s="194" t="s">
        <v>357</v>
      </c>
      <c r="J8" s="194"/>
      <c r="K8" s="194"/>
    </row>
    <row r="9" spans="1:11" ht="13.5">
      <c r="A9" s="194"/>
      <c r="B9" s="194"/>
      <c r="C9" s="194"/>
      <c r="D9" s="194"/>
      <c r="E9" s="194"/>
      <c r="F9" s="194"/>
      <c r="G9" s="194"/>
      <c r="H9" s="194"/>
      <c r="I9" s="194" t="s">
        <v>358</v>
      </c>
      <c r="J9" s="194"/>
      <c r="K9" s="194"/>
    </row>
    <row r="10" spans="1:11" ht="13.5">
      <c r="A10" s="194"/>
      <c r="B10" s="194"/>
      <c r="C10" s="194"/>
      <c r="D10" s="194"/>
      <c r="E10" s="194"/>
      <c r="F10" s="194"/>
      <c r="G10" s="194"/>
      <c r="H10" s="194"/>
      <c r="I10" s="194" t="s">
        <v>276</v>
      </c>
      <c r="J10" s="194"/>
      <c r="K10" s="194"/>
    </row>
    <row r="11" spans="1:11" ht="13.5">
      <c r="A11" s="194"/>
      <c r="B11" s="194"/>
      <c r="C11" s="194"/>
      <c r="D11" s="194"/>
      <c r="E11" s="194"/>
      <c r="F11" s="194"/>
      <c r="G11" s="194"/>
      <c r="H11" s="194"/>
      <c r="I11" s="194" t="s">
        <v>277</v>
      </c>
      <c r="J11" s="194"/>
      <c r="K11" s="194"/>
    </row>
    <row r="12" spans="1:11" ht="13.5">
      <c r="A12" s="194"/>
      <c r="B12" s="194"/>
      <c r="C12" s="194"/>
      <c r="D12" s="194"/>
      <c r="E12" s="194"/>
      <c r="F12" s="194"/>
      <c r="G12" s="194"/>
      <c r="H12" s="194"/>
      <c r="I12" s="194" t="s">
        <v>359</v>
      </c>
      <c r="J12" s="194"/>
      <c r="K12" s="194"/>
    </row>
    <row r="13" spans="1:11" ht="13.5">
      <c r="A13" s="194"/>
      <c r="B13" s="194"/>
      <c r="C13" s="194"/>
      <c r="D13" s="194"/>
      <c r="E13" s="194"/>
      <c r="F13" s="194"/>
      <c r="G13" s="194"/>
      <c r="H13" s="194"/>
      <c r="I13" s="194" t="s">
        <v>360</v>
      </c>
      <c r="J13" s="194"/>
      <c r="K13" s="194"/>
    </row>
    <row r="14" spans="1:11" ht="13.5">
      <c r="A14" s="194"/>
      <c r="B14" s="194"/>
      <c r="C14" s="194"/>
      <c r="D14" s="194"/>
      <c r="E14" s="194"/>
      <c r="F14" s="194"/>
      <c r="G14" s="194"/>
      <c r="H14" s="194"/>
      <c r="I14" s="194"/>
      <c r="J14" s="194"/>
      <c r="K14" s="194"/>
    </row>
    <row r="15" spans="1:11" ht="13.5">
      <c r="A15" s="194"/>
      <c r="B15" s="194"/>
      <c r="C15" s="194"/>
      <c r="D15" s="194"/>
      <c r="E15" s="194"/>
      <c r="F15" s="194"/>
      <c r="G15" s="194"/>
      <c r="H15" s="194"/>
      <c r="I15" s="194"/>
      <c r="J15" s="194"/>
      <c r="K15" s="194"/>
    </row>
    <row r="16" spans="1:11" ht="13.5">
      <c r="A16" s="194"/>
      <c r="B16" s="194"/>
      <c r="C16" s="194"/>
      <c r="D16" s="194"/>
      <c r="E16" s="194"/>
      <c r="F16" s="194"/>
      <c r="G16" s="194"/>
      <c r="H16" s="194"/>
      <c r="I16" s="194" t="s">
        <v>278</v>
      </c>
      <c r="J16" s="194"/>
      <c r="K16" s="194"/>
    </row>
    <row r="17" spans="1:11" ht="13.5">
      <c r="A17" s="194"/>
      <c r="B17" s="194"/>
      <c r="C17" s="194"/>
      <c r="D17" s="194"/>
      <c r="E17" s="194"/>
      <c r="F17" s="194"/>
      <c r="G17" s="194"/>
      <c r="H17" s="194"/>
      <c r="I17" s="194" t="s">
        <v>279</v>
      </c>
      <c r="J17" s="194"/>
      <c r="K17" s="194"/>
    </row>
    <row r="18" spans="1:11" ht="13.5">
      <c r="A18" s="194"/>
      <c r="B18" s="194"/>
      <c r="C18" s="194"/>
      <c r="D18" s="194"/>
      <c r="E18" s="194"/>
      <c r="F18" s="194"/>
      <c r="G18" s="194"/>
      <c r="H18" s="194"/>
      <c r="I18" s="194" t="s">
        <v>280</v>
      </c>
      <c r="J18" s="194"/>
      <c r="K18" s="194"/>
    </row>
    <row r="19" spans="1:11" ht="13.5">
      <c r="A19" s="194"/>
      <c r="B19" s="194"/>
      <c r="C19" s="194"/>
      <c r="D19" s="194"/>
      <c r="E19" s="194"/>
      <c r="F19" s="194"/>
      <c r="G19" s="194"/>
      <c r="H19" s="194"/>
      <c r="I19" s="194" t="s">
        <v>281</v>
      </c>
      <c r="J19" s="194"/>
      <c r="K19" s="194"/>
    </row>
    <row r="20" spans="1:11" ht="13.5">
      <c r="A20" s="194"/>
      <c r="B20" s="194"/>
      <c r="C20" s="194"/>
      <c r="D20" s="194"/>
      <c r="E20" s="194"/>
      <c r="F20" s="194"/>
      <c r="G20" s="194"/>
      <c r="H20" s="194"/>
      <c r="I20" s="194"/>
      <c r="J20" s="194"/>
      <c r="K20" s="194"/>
    </row>
    <row r="21" spans="1:11" ht="13.5">
      <c r="A21" s="194"/>
      <c r="B21" s="194"/>
      <c r="C21" s="194"/>
      <c r="D21" s="194"/>
      <c r="E21" s="194"/>
      <c r="F21" s="194"/>
      <c r="G21" s="194"/>
      <c r="H21" s="194"/>
      <c r="I21" s="194"/>
      <c r="J21" s="194"/>
      <c r="K21" s="194"/>
    </row>
    <row r="22" spans="1:11" ht="13.5">
      <c r="A22" s="194"/>
      <c r="B22" s="194"/>
      <c r="C22" s="194"/>
      <c r="D22" s="194"/>
      <c r="E22" s="194"/>
      <c r="F22" s="194"/>
      <c r="G22" s="194"/>
      <c r="H22" s="194"/>
      <c r="I22" s="194"/>
      <c r="J22" s="194"/>
      <c r="K22" s="194"/>
    </row>
    <row r="23" spans="1:11" ht="13.5">
      <c r="A23" s="194"/>
      <c r="B23" s="194"/>
      <c r="C23" s="194"/>
      <c r="D23" s="194"/>
      <c r="E23" s="194"/>
      <c r="F23" s="194"/>
      <c r="G23" s="194"/>
      <c r="H23" s="194"/>
      <c r="I23" s="194"/>
      <c r="J23" s="194"/>
      <c r="K23" s="194"/>
    </row>
    <row r="24" spans="1:11" ht="13.5">
      <c r="A24" s="194"/>
      <c r="B24" s="194"/>
      <c r="C24" s="194"/>
      <c r="D24" s="194"/>
      <c r="E24" s="194"/>
      <c r="F24" s="194"/>
      <c r="G24" s="194"/>
      <c r="H24" s="194"/>
      <c r="I24" s="194"/>
      <c r="J24" s="194"/>
      <c r="K24" s="194"/>
    </row>
    <row r="25" spans="1:11" ht="13.5">
      <c r="A25" s="194"/>
      <c r="B25" s="194"/>
      <c r="C25" s="194"/>
      <c r="D25" s="194"/>
      <c r="E25" s="194"/>
      <c r="F25" s="194"/>
      <c r="G25" s="194"/>
      <c r="H25" s="194"/>
      <c r="I25" s="194"/>
      <c r="J25" s="194"/>
      <c r="K25" s="194"/>
    </row>
    <row r="26" spans="1:11" ht="13.5">
      <c r="A26" s="194"/>
      <c r="B26" s="194"/>
      <c r="C26" s="194"/>
      <c r="D26" s="194"/>
      <c r="E26" s="194"/>
      <c r="F26" s="194"/>
      <c r="G26" s="194"/>
      <c r="H26" s="194"/>
      <c r="I26" s="194"/>
      <c r="J26" s="194"/>
      <c r="K26" s="194"/>
    </row>
    <row r="27" spans="1:11" ht="13.5">
      <c r="A27" s="194"/>
      <c r="B27" s="194"/>
      <c r="C27" s="194"/>
      <c r="D27" s="194"/>
      <c r="E27" s="194"/>
      <c r="F27" s="194"/>
      <c r="G27" s="194"/>
      <c r="H27" s="194"/>
      <c r="I27" s="194"/>
      <c r="J27" s="194"/>
      <c r="K27" s="194"/>
    </row>
    <row r="28" spans="1:11" ht="13.5">
      <c r="A28" s="194" t="s">
        <v>282</v>
      </c>
      <c r="B28" s="194"/>
      <c r="C28" s="194"/>
      <c r="D28" s="194"/>
      <c r="E28" s="194"/>
      <c r="F28" s="194"/>
      <c r="G28" s="194"/>
      <c r="H28" s="194"/>
      <c r="I28" s="194"/>
      <c r="J28" s="194"/>
      <c r="K28" s="194"/>
    </row>
    <row r="29" spans="1:11" ht="13.5">
      <c r="A29" s="194" t="s">
        <v>283</v>
      </c>
      <c r="B29" s="194"/>
      <c r="C29" s="194"/>
      <c r="D29" s="194"/>
      <c r="E29" s="194"/>
      <c r="F29" s="194"/>
      <c r="G29" s="194"/>
      <c r="H29" s="194"/>
      <c r="I29" s="194"/>
      <c r="J29" s="194"/>
      <c r="K29" s="194"/>
    </row>
    <row r="30" spans="1:11" ht="13.5">
      <c r="A30" s="194" t="s">
        <v>284</v>
      </c>
      <c r="B30" s="194"/>
      <c r="C30" s="194"/>
      <c r="D30" s="194"/>
      <c r="E30" s="194"/>
      <c r="F30" s="194"/>
      <c r="G30" s="194"/>
      <c r="H30" s="194"/>
      <c r="I30" s="194"/>
      <c r="J30" s="194"/>
      <c r="K30" s="194"/>
    </row>
    <row r="31" spans="1:11" ht="13.5">
      <c r="A31" s="194" t="s">
        <v>361</v>
      </c>
      <c r="B31" s="194"/>
      <c r="C31" s="194"/>
      <c r="D31" s="194"/>
      <c r="E31" s="194"/>
      <c r="F31" s="194"/>
      <c r="G31" s="194"/>
      <c r="H31" s="194"/>
      <c r="I31" s="194"/>
      <c r="J31" s="194"/>
      <c r="K31" s="194"/>
    </row>
    <row r="32" spans="1:11" ht="13.5">
      <c r="A32" s="194" t="s">
        <v>362</v>
      </c>
      <c r="B32" s="194"/>
      <c r="C32" s="194"/>
      <c r="D32" s="194"/>
      <c r="E32" s="194"/>
      <c r="F32" s="194"/>
      <c r="G32" s="194"/>
      <c r="H32" s="194"/>
      <c r="I32" s="194"/>
      <c r="J32" s="194"/>
      <c r="K32" s="194"/>
    </row>
    <row r="33" spans="1:11" ht="13.5">
      <c r="A33" s="194" t="s">
        <v>285</v>
      </c>
      <c r="B33" s="194"/>
      <c r="C33" s="194"/>
      <c r="D33" s="194"/>
      <c r="E33" s="194"/>
      <c r="F33" s="194"/>
      <c r="G33" s="194"/>
      <c r="H33" s="194"/>
      <c r="I33" s="194"/>
      <c r="J33" s="194"/>
      <c r="K33" s="194"/>
    </row>
    <row r="34" spans="1:11" ht="13.5">
      <c r="A34" s="194" t="s">
        <v>286</v>
      </c>
      <c r="B34" s="194"/>
      <c r="C34" s="194"/>
      <c r="D34" s="194"/>
      <c r="E34" s="194"/>
      <c r="F34" s="194"/>
      <c r="G34" s="194"/>
      <c r="H34" s="194"/>
      <c r="I34" s="194"/>
      <c r="J34" s="194"/>
      <c r="K34" s="194"/>
    </row>
    <row r="35" spans="1:11" ht="13.5">
      <c r="A35" s="194"/>
      <c r="B35" s="194"/>
      <c r="C35" s="194" t="s">
        <v>287</v>
      </c>
      <c r="D35" s="194"/>
      <c r="E35" s="194"/>
      <c r="F35" s="194"/>
      <c r="G35" s="194"/>
      <c r="H35" s="194"/>
      <c r="I35" s="194"/>
      <c r="J35" s="194"/>
      <c r="K35" s="194"/>
    </row>
    <row r="36" spans="1:11" ht="13.5">
      <c r="A36" s="194"/>
      <c r="B36" s="194"/>
      <c r="C36" s="194" t="s">
        <v>288</v>
      </c>
      <c r="D36" s="194"/>
      <c r="E36" s="194"/>
      <c r="F36" s="194"/>
      <c r="G36" s="194"/>
      <c r="H36" s="194"/>
      <c r="I36" s="194"/>
      <c r="J36" s="194"/>
      <c r="K36" s="194"/>
    </row>
    <row r="37" spans="1:11" ht="13.5">
      <c r="A37" s="194" t="s">
        <v>289</v>
      </c>
      <c r="B37" s="194"/>
      <c r="C37" s="194"/>
      <c r="D37" s="194"/>
      <c r="E37" s="194"/>
      <c r="F37" s="194"/>
      <c r="G37" s="194"/>
      <c r="H37" s="194"/>
      <c r="I37" s="194"/>
      <c r="J37" s="194"/>
      <c r="K37" s="194"/>
    </row>
    <row r="38" spans="1:11" ht="13.5">
      <c r="A38" s="194" t="s">
        <v>290</v>
      </c>
      <c r="B38" s="194"/>
      <c r="C38" s="194"/>
      <c r="D38" s="194"/>
      <c r="E38" s="194"/>
      <c r="F38" s="194"/>
      <c r="G38" s="194"/>
      <c r="H38" s="194"/>
      <c r="I38" s="194"/>
      <c r="J38" s="194"/>
      <c r="K38" s="194"/>
    </row>
    <row r="39" spans="1:11" ht="13.5">
      <c r="A39" s="194" t="s">
        <v>291</v>
      </c>
      <c r="B39" s="194"/>
      <c r="C39" s="213" t="s">
        <v>366</v>
      </c>
      <c r="D39" s="194"/>
      <c r="E39" s="194"/>
      <c r="F39" s="194"/>
      <c r="G39" s="194"/>
      <c r="H39" s="194"/>
      <c r="I39" s="194"/>
      <c r="J39" s="194"/>
      <c r="K39" s="194"/>
    </row>
    <row r="40" spans="1:11" ht="13.5">
      <c r="A40" s="194"/>
      <c r="B40" s="194"/>
      <c r="C40" s="194"/>
      <c r="D40" s="194"/>
      <c r="E40" s="194"/>
      <c r="F40" s="194"/>
      <c r="G40" s="194"/>
      <c r="H40" s="194"/>
      <c r="I40" s="194"/>
      <c r="J40" s="194"/>
      <c r="K40" s="194"/>
    </row>
    <row r="43" ht="13.5">
      <c r="A43" t="s">
        <v>292</v>
      </c>
    </row>
    <row r="44" ht="13.5">
      <c r="A44" t="s">
        <v>293</v>
      </c>
    </row>
    <row r="45" ht="13.5">
      <c r="A45" t="s">
        <v>293</v>
      </c>
    </row>
    <row r="46" ht="13.5">
      <c r="A46" t="s">
        <v>293</v>
      </c>
    </row>
    <row r="47" ht="13.5">
      <c r="A47" t="s">
        <v>293</v>
      </c>
    </row>
    <row r="48" ht="13.5">
      <c r="A48" t="s">
        <v>293</v>
      </c>
    </row>
    <row r="49" ht="13.5">
      <c r="A49" t="s">
        <v>293</v>
      </c>
    </row>
    <row r="50" ht="13.5">
      <c r="A50" t="s">
        <v>293</v>
      </c>
    </row>
    <row r="51" ht="13.5">
      <c r="A51" t="s">
        <v>293</v>
      </c>
    </row>
    <row r="52" ht="13.5">
      <c r="A52" t="s">
        <v>293</v>
      </c>
    </row>
    <row r="53" ht="13.5">
      <c r="A53" t="s">
        <v>293</v>
      </c>
    </row>
    <row r="54" spans="1:11" ht="13.5">
      <c r="A54" s="195" t="s">
        <v>293</v>
      </c>
      <c r="B54" s="195"/>
      <c r="C54" s="195"/>
      <c r="D54" s="195"/>
      <c r="E54" s="195"/>
      <c r="F54" s="195"/>
      <c r="G54" s="195"/>
      <c r="H54" s="195"/>
      <c r="I54" s="195"/>
      <c r="J54" s="195"/>
      <c r="K54" s="195"/>
    </row>
    <row r="55" spans="1:11" ht="13.5">
      <c r="A55" s="195" t="s">
        <v>294</v>
      </c>
      <c r="B55" s="195"/>
      <c r="C55" s="195"/>
      <c r="D55" s="195"/>
      <c r="E55" s="195"/>
      <c r="F55" s="195"/>
      <c r="G55" s="195"/>
      <c r="H55" s="195"/>
      <c r="I55" s="195"/>
      <c r="J55" s="195"/>
      <c r="K55" s="195"/>
    </row>
    <row r="56" spans="1:11" ht="13.5">
      <c r="A56" s="195" t="s">
        <v>295</v>
      </c>
      <c r="B56" s="195"/>
      <c r="C56" s="195"/>
      <c r="D56" s="195"/>
      <c r="E56" s="195"/>
      <c r="F56" s="195"/>
      <c r="G56" s="195"/>
      <c r="H56" s="195"/>
      <c r="I56" s="195"/>
      <c r="J56" s="195"/>
      <c r="K56" s="195"/>
    </row>
    <row r="57" spans="1:11" ht="13.5">
      <c r="A57" s="195" t="s">
        <v>296</v>
      </c>
      <c r="B57" s="195"/>
      <c r="C57" s="195"/>
      <c r="D57" s="195"/>
      <c r="E57" s="195"/>
      <c r="F57" s="195"/>
      <c r="G57" s="195"/>
      <c r="H57" s="195"/>
      <c r="I57" s="195"/>
      <c r="J57" s="195"/>
      <c r="K57" s="195"/>
    </row>
    <row r="58" spans="1:11" ht="13.5">
      <c r="A58" s="195" t="s">
        <v>297</v>
      </c>
      <c r="B58" s="195"/>
      <c r="C58" s="195"/>
      <c r="D58" s="195"/>
      <c r="E58" s="195"/>
      <c r="F58" s="195"/>
      <c r="G58" s="195"/>
      <c r="H58" s="195"/>
      <c r="I58" s="195"/>
      <c r="J58" s="195"/>
      <c r="K58" s="195"/>
    </row>
    <row r="59" spans="1:11" ht="13.5">
      <c r="A59" s="195" t="s">
        <v>298</v>
      </c>
      <c r="B59" s="195"/>
      <c r="C59" s="195"/>
      <c r="D59" s="195"/>
      <c r="E59" s="195"/>
      <c r="F59" s="195" t="s">
        <v>299</v>
      </c>
      <c r="G59" s="195"/>
      <c r="H59" s="195"/>
      <c r="I59" s="195"/>
      <c r="J59" s="195"/>
      <c r="K59" s="195"/>
    </row>
    <row r="60" spans="1:11" ht="13.5">
      <c r="A60" s="195"/>
      <c r="B60" s="195"/>
      <c r="C60" s="195"/>
      <c r="D60" s="195"/>
      <c r="E60" s="195"/>
      <c r="F60" s="195"/>
      <c r="G60" s="195"/>
      <c r="H60" s="195"/>
      <c r="I60" s="195"/>
      <c r="J60" s="195"/>
      <c r="K60" s="195"/>
    </row>
    <row r="61" spans="1:11" ht="13.5">
      <c r="A61" s="195"/>
      <c r="B61" s="195"/>
      <c r="C61" s="195"/>
      <c r="D61" s="195"/>
      <c r="E61" s="195"/>
      <c r="F61" s="195"/>
      <c r="G61" s="195"/>
      <c r="H61" s="195"/>
      <c r="I61" s="195"/>
      <c r="J61" s="195"/>
      <c r="K61" s="195"/>
    </row>
    <row r="62" spans="1:11" ht="13.5">
      <c r="A62" s="195" t="s">
        <v>300</v>
      </c>
      <c r="B62" s="195"/>
      <c r="C62" s="195"/>
      <c r="D62" s="195"/>
      <c r="E62" s="195"/>
      <c r="F62" s="195"/>
      <c r="G62" s="195"/>
      <c r="H62" s="195"/>
      <c r="I62" s="195"/>
      <c r="J62" s="195"/>
      <c r="K62" s="195"/>
    </row>
    <row r="63" spans="1:11" ht="13.5">
      <c r="A63" s="195" t="s">
        <v>301</v>
      </c>
      <c r="B63" s="195"/>
      <c r="C63" s="195"/>
      <c r="D63" s="195"/>
      <c r="E63" s="195"/>
      <c r="F63" s="195"/>
      <c r="G63" s="195"/>
      <c r="H63" s="195"/>
      <c r="I63" s="195"/>
      <c r="J63" s="195"/>
      <c r="K63" s="195"/>
    </row>
    <row r="64" spans="1:11" ht="13.5">
      <c r="A64" s="195" t="s">
        <v>302</v>
      </c>
      <c r="B64" s="195"/>
      <c r="C64" s="195"/>
      <c r="D64" s="195"/>
      <c r="E64" s="195"/>
      <c r="F64" s="195"/>
      <c r="G64" s="195"/>
      <c r="H64" s="195"/>
      <c r="I64" s="195"/>
      <c r="J64" s="195"/>
      <c r="K64" s="195"/>
    </row>
    <row r="65" spans="1:11" ht="13.5">
      <c r="A65" s="195" t="s">
        <v>363</v>
      </c>
      <c r="B65" s="195"/>
      <c r="C65" s="195"/>
      <c r="D65" s="195"/>
      <c r="E65" s="195"/>
      <c r="F65" s="195"/>
      <c r="G65" s="195"/>
      <c r="H65" s="195"/>
      <c r="I65" s="195"/>
      <c r="J65" s="195"/>
      <c r="K65" s="195"/>
    </row>
    <row r="66" spans="1:11" ht="13.5">
      <c r="A66" s="195" t="s">
        <v>364</v>
      </c>
      <c r="B66" s="195"/>
      <c r="C66" s="195"/>
      <c r="D66" s="195"/>
      <c r="E66" s="195"/>
      <c r="F66" s="195"/>
      <c r="G66" s="195"/>
      <c r="H66" s="195"/>
      <c r="I66" s="195"/>
      <c r="J66" s="195"/>
      <c r="K66" s="195"/>
    </row>
    <row r="67" spans="1:11" ht="13.5">
      <c r="A67" s="195" t="s">
        <v>303</v>
      </c>
      <c r="B67" s="195"/>
      <c r="C67" s="195"/>
      <c r="D67" s="195"/>
      <c r="E67" s="195"/>
      <c r="F67" s="195"/>
      <c r="G67" s="195"/>
      <c r="H67" s="195"/>
      <c r="I67" s="195"/>
      <c r="J67" s="195"/>
      <c r="K67" s="195"/>
    </row>
    <row r="68" spans="1:11" ht="13.5">
      <c r="A68" s="195"/>
      <c r="B68" s="195"/>
      <c r="C68" s="195"/>
      <c r="D68" s="195"/>
      <c r="E68" s="195"/>
      <c r="F68" s="195"/>
      <c r="G68" s="195"/>
      <c r="H68" s="195"/>
      <c r="I68" s="195"/>
      <c r="J68" s="195"/>
      <c r="K68" s="195"/>
    </row>
    <row r="69" spans="1:11" ht="13.5">
      <c r="A69" s="195"/>
      <c r="B69" s="195"/>
      <c r="C69" s="195"/>
      <c r="D69" s="195"/>
      <c r="E69" s="195"/>
      <c r="F69" s="195"/>
      <c r="G69" s="195"/>
      <c r="H69" s="195"/>
      <c r="I69" s="195"/>
      <c r="J69" s="195"/>
      <c r="K69" s="195"/>
    </row>
    <row r="70" spans="1:11" ht="13.5">
      <c r="A70" s="195"/>
      <c r="B70" s="195"/>
      <c r="C70" s="195"/>
      <c r="D70" s="195"/>
      <c r="E70" s="195"/>
      <c r="F70" s="195"/>
      <c r="G70" s="195"/>
      <c r="H70" s="195"/>
      <c r="I70" s="195"/>
      <c r="J70" s="195"/>
      <c r="K70" s="195"/>
    </row>
    <row r="71" spans="1:11" ht="13.5">
      <c r="A71" s="195"/>
      <c r="B71" s="195"/>
      <c r="C71" s="195"/>
      <c r="D71" s="195"/>
      <c r="E71" s="195"/>
      <c r="F71" s="195"/>
      <c r="G71" s="195"/>
      <c r="H71" s="195"/>
      <c r="I71" s="195"/>
      <c r="J71" s="195"/>
      <c r="K71" s="195"/>
    </row>
    <row r="72" spans="1:11" ht="13.5">
      <c r="A72" s="195"/>
      <c r="B72" s="195"/>
      <c r="C72" s="195"/>
      <c r="D72" s="195"/>
      <c r="E72" s="195"/>
      <c r="F72" s="195"/>
      <c r="G72" s="195"/>
      <c r="H72" s="195"/>
      <c r="I72" s="195"/>
      <c r="J72" s="195"/>
      <c r="K72" s="195"/>
    </row>
    <row r="73" spans="1:11" ht="13.5">
      <c r="A73" s="195"/>
      <c r="B73" s="195"/>
      <c r="C73" s="195"/>
      <c r="D73" s="195"/>
      <c r="E73" s="195"/>
      <c r="F73" s="195"/>
      <c r="G73" s="195"/>
      <c r="H73" s="195"/>
      <c r="I73" s="195"/>
      <c r="J73" s="195"/>
      <c r="K73" s="195"/>
    </row>
    <row r="74" spans="1:11" ht="13.5">
      <c r="A74" s="195"/>
      <c r="B74" s="195"/>
      <c r="C74" s="195"/>
      <c r="D74" s="195"/>
      <c r="E74" s="195"/>
      <c r="F74" s="195"/>
      <c r="G74" s="195"/>
      <c r="H74" s="195"/>
      <c r="I74" s="195"/>
      <c r="J74" s="195"/>
      <c r="K74" s="195"/>
    </row>
    <row r="75" spans="1:11" ht="13.5">
      <c r="A75" s="195"/>
      <c r="B75" s="195"/>
      <c r="C75" s="195"/>
      <c r="D75" s="195"/>
      <c r="E75" s="195"/>
      <c r="F75" s="195"/>
      <c r="G75" s="195"/>
      <c r="H75" s="195"/>
      <c r="I75" s="195"/>
      <c r="J75" s="195"/>
      <c r="K75" s="195"/>
    </row>
    <row r="76" spans="1:11" ht="13.5">
      <c r="A76" s="195"/>
      <c r="B76" s="195"/>
      <c r="C76" s="195"/>
      <c r="D76" s="195"/>
      <c r="E76" s="195"/>
      <c r="F76" s="195"/>
      <c r="G76" s="195"/>
      <c r="H76" s="195"/>
      <c r="I76" s="195"/>
      <c r="J76" s="195"/>
      <c r="K76" s="195"/>
    </row>
    <row r="77" spans="1:11" ht="13.5">
      <c r="A77" s="195"/>
      <c r="B77" s="195"/>
      <c r="C77" s="195"/>
      <c r="D77" s="195"/>
      <c r="E77" s="195"/>
      <c r="F77" s="195"/>
      <c r="G77" s="195"/>
      <c r="H77" s="195"/>
      <c r="I77" s="195"/>
      <c r="J77" s="195"/>
      <c r="K77" s="195"/>
    </row>
    <row r="78" spans="1:11" ht="13.5">
      <c r="A78" s="195"/>
      <c r="B78" s="195"/>
      <c r="C78" s="195"/>
      <c r="D78" s="195"/>
      <c r="E78" s="195"/>
      <c r="F78" s="195"/>
      <c r="G78" s="195"/>
      <c r="H78" s="195"/>
      <c r="I78" s="195"/>
      <c r="J78" s="195"/>
      <c r="K78" s="195"/>
    </row>
    <row r="79" spans="1:11" ht="13.5">
      <c r="A79" s="195"/>
      <c r="B79" s="195"/>
      <c r="C79" s="195"/>
      <c r="D79" s="195"/>
      <c r="E79" s="195"/>
      <c r="F79" s="195"/>
      <c r="G79" s="195"/>
      <c r="H79" s="195"/>
      <c r="I79" s="195"/>
      <c r="J79" s="195"/>
      <c r="K79" s="195"/>
    </row>
    <row r="80" spans="1:11" ht="13.5">
      <c r="A80" s="195"/>
      <c r="B80" s="195"/>
      <c r="C80" s="195"/>
      <c r="D80" s="195"/>
      <c r="E80" s="195"/>
      <c r="F80" s="195"/>
      <c r="G80" s="195"/>
      <c r="H80" s="195"/>
      <c r="I80" s="195"/>
      <c r="J80" s="195"/>
      <c r="K80" s="195"/>
    </row>
    <row r="81" spans="1:11" ht="13.5">
      <c r="A81" s="195"/>
      <c r="B81" s="195"/>
      <c r="C81" s="195"/>
      <c r="D81" s="195"/>
      <c r="E81" s="195"/>
      <c r="F81" s="195"/>
      <c r="G81" s="195"/>
      <c r="H81" s="195"/>
      <c r="I81" s="195"/>
      <c r="J81" s="195"/>
      <c r="K81" s="195"/>
    </row>
    <row r="82" spans="1:11" ht="13.5">
      <c r="A82" s="195"/>
      <c r="B82" s="195"/>
      <c r="C82" s="195"/>
      <c r="D82" s="195"/>
      <c r="E82" s="195"/>
      <c r="F82" s="195"/>
      <c r="G82" s="195"/>
      <c r="H82" s="195"/>
      <c r="I82" s="195"/>
      <c r="J82" s="195"/>
      <c r="K82" s="195"/>
    </row>
    <row r="83" spans="1:11" ht="13.5">
      <c r="A83" s="195"/>
      <c r="B83" s="195"/>
      <c r="C83" s="195"/>
      <c r="D83" s="195"/>
      <c r="E83" s="195"/>
      <c r="F83" s="195"/>
      <c r="G83" s="195"/>
      <c r="H83" s="195"/>
      <c r="I83" s="195"/>
      <c r="J83" s="195"/>
      <c r="K83" s="195"/>
    </row>
    <row r="84" spans="1:11" ht="13.5">
      <c r="A84" s="195"/>
      <c r="B84" s="195"/>
      <c r="C84" s="195"/>
      <c r="D84" s="195"/>
      <c r="E84" s="195"/>
      <c r="F84" s="195"/>
      <c r="G84" s="195"/>
      <c r="H84" s="195"/>
      <c r="I84" s="195"/>
      <c r="J84" s="195"/>
      <c r="K84" s="195"/>
    </row>
    <row r="85" spans="1:11" ht="13.5">
      <c r="A85" s="195"/>
      <c r="B85" s="195"/>
      <c r="C85" s="195"/>
      <c r="D85" s="195"/>
      <c r="E85" s="195"/>
      <c r="F85" s="195"/>
      <c r="G85" s="195"/>
      <c r="H85" s="195"/>
      <c r="I85" s="195"/>
      <c r="J85" s="195"/>
      <c r="K85" s="195"/>
    </row>
    <row r="86" spans="1:11" ht="13.5">
      <c r="A86" s="195"/>
      <c r="B86" s="195"/>
      <c r="C86" s="195"/>
      <c r="D86" s="195"/>
      <c r="E86" s="195"/>
      <c r="F86" s="195"/>
      <c r="G86" s="195"/>
      <c r="H86" s="195"/>
      <c r="I86" s="195"/>
      <c r="J86" s="195"/>
      <c r="K86" s="195"/>
    </row>
    <row r="87" spans="1:11" ht="13.5">
      <c r="A87" s="195"/>
      <c r="B87" s="195"/>
      <c r="C87" s="195"/>
      <c r="D87" s="195"/>
      <c r="E87" s="195"/>
      <c r="F87" s="195"/>
      <c r="G87" s="195"/>
      <c r="H87" s="195"/>
      <c r="I87" s="195"/>
      <c r="J87" s="195"/>
      <c r="K87" s="195"/>
    </row>
    <row r="88" spans="1:11" ht="13.5">
      <c r="A88" s="195"/>
      <c r="B88" s="195"/>
      <c r="C88" s="195"/>
      <c r="D88" s="195"/>
      <c r="E88" s="195"/>
      <c r="F88" s="195"/>
      <c r="G88" s="195"/>
      <c r="H88" s="195"/>
      <c r="I88" s="195"/>
      <c r="J88" s="195"/>
      <c r="K88" s="195"/>
    </row>
    <row r="89" spans="1:11" ht="13.5">
      <c r="A89" s="195"/>
      <c r="B89" s="195"/>
      <c r="C89" s="195"/>
      <c r="D89" s="195"/>
      <c r="E89" s="195"/>
      <c r="F89" s="195"/>
      <c r="G89" s="195"/>
      <c r="H89" s="195"/>
      <c r="I89" s="195"/>
      <c r="J89" s="195"/>
      <c r="K89" s="195"/>
    </row>
    <row r="90" spans="1:11" ht="13.5">
      <c r="A90" s="195"/>
      <c r="B90" s="195"/>
      <c r="C90" s="195"/>
      <c r="D90" s="195"/>
      <c r="E90" s="195"/>
      <c r="F90" s="195"/>
      <c r="G90" s="195"/>
      <c r="H90" s="195"/>
      <c r="I90" s="195"/>
      <c r="J90" s="195"/>
      <c r="K90" s="195"/>
    </row>
    <row r="91" spans="1:11" ht="13.5">
      <c r="A91" s="195"/>
      <c r="B91" s="195"/>
      <c r="C91" s="195"/>
      <c r="D91" s="195"/>
      <c r="E91" s="195"/>
      <c r="F91" s="195"/>
      <c r="G91" s="195"/>
      <c r="H91" s="195"/>
      <c r="I91" s="195"/>
      <c r="J91" s="195"/>
      <c r="K91" s="195"/>
    </row>
    <row r="92" spans="1:11" ht="13.5">
      <c r="A92" s="195"/>
      <c r="B92" s="195"/>
      <c r="C92" s="195"/>
      <c r="D92" s="195"/>
      <c r="E92" s="195" t="s">
        <v>304</v>
      </c>
      <c r="F92" s="195"/>
      <c r="G92" s="195"/>
      <c r="H92" s="195"/>
      <c r="I92" s="195"/>
      <c r="J92" s="195"/>
      <c r="K92" s="195"/>
    </row>
    <row r="93" spans="1:11" ht="13.5">
      <c r="A93" s="195" t="s">
        <v>305</v>
      </c>
      <c r="B93" s="195"/>
      <c r="C93" s="195"/>
      <c r="D93" s="195" t="s">
        <v>365</v>
      </c>
      <c r="E93" s="195"/>
      <c r="F93" s="195"/>
      <c r="G93" s="195"/>
      <c r="H93" s="195"/>
      <c r="I93" s="195"/>
      <c r="J93" s="195"/>
      <c r="K93" s="195"/>
    </row>
    <row r="94" spans="1:11" ht="13.5">
      <c r="A94" s="195" t="s">
        <v>306</v>
      </c>
      <c r="B94" s="195"/>
      <c r="C94" s="195"/>
      <c r="D94" s="195"/>
      <c r="E94" s="195"/>
      <c r="F94" s="195"/>
      <c r="G94" s="195"/>
      <c r="H94" s="195"/>
      <c r="I94" s="195"/>
      <c r="J94" s="195"/>
      <c r="K94" s="195"/>
    </row>
    <row r="95" spans="1:11" ht="13.5">
      <c r="A95" s="195" t="s">
        <v>307</v>
      </c>
      <c r="B95" s="195"/>
      <c r="C95" s="195"/>
      <c r="D95" s="195"/>
      <c r="E95" s="195"/>
      <c r="F95" s="195"/>
      <c r="G95" s="195"/>
      <c r="H95" s="195"/>
      <c r="I95" s="195"/>
      <c r="J95" s="195"/>
      <c r="K95" s="195"/>
    </row>
    <row r="96" spans="1:11" ht="13.5">
      <c r="A96" s="195" t="s">
        <v>308</v>
      </c>
      <c r="B96" s="195"/>
      <c r="C96" s="195"/>
      <c r="D96" s="195"/>
      <c r="E96" s="195"/>
      <c r="F96" s="195"/>
      <c r="G96" s="195"/>
      <c r="H96" s="195"/>
      <c r="I96" s="195"/>
      <c r="J96" s="195"/>
      <c r="K96" s="195"/>
    </row>
    <row r="97" spans="1:11" ht="13.5">
      <c r="A97" s="195"/>
      <c r="B97" s="195"/>
      <c r="C97" s="195"/>
      <c r="D97" s="195"/>
      <c r="E97" s="195"/>
      <c r="F97" s="195"/>
      <c r="G97" s="195"/>
      <c r="H97" s="195"/>
      <c r="I97" s="195"/>
      <c r="J97" s="195"/>
      <c r="K97" s="195"/>
    </row>
    <row r="98" spans="1:11" ht="13.5">
      <c r="A98" s="195"/>
      <c r="B98" s="195"/>
      <c r="C98" s="195"/>
      <c r="D98" s="195"/>
      <c r="E98" s="195"/>
      <c r="F98" s="195"/>
      <c r="G98" s="195"/>
      <c r="H98" s="195"/>
      <c r="I98" s="195"/>
      <c r="J98" s="195"/>
      <c r="K98" s="195"/>
    </row>
    <row r="99" spans="1:11" ht="13.5">
      <c r="A99" s="195"/>
      <c r="B99" s="195"/>
      <c r="C99" s="195"/>
      <c r="D99" s="195"/>
      <c r="E99" s="195"/>
      <c r="F99" s="195"/>
      <c r="G99" s="195"/>
      <c r="H99" s="195"/>
      <c r="I99" s="195"/>
      <c r="J99" s="195"/>
      <c r="K99" s="195"/>
    </row>
    <row r="100" spans="1:11" ht="13.5">
      <c r="A100" s="195"/>
      <c r="B100" s="195"/>
      <c r="C100" s="195"/>
      <c r="D100" s="195"/>
      <c r="E100" s="195"/>
      <c r="F100" s="195"/>
      <c r="G100" s="195"/>
      <c r="H100" s="195"/>
      <c r="I100" s="195"/>
      <c r="J100" s="195"/>
      <c r="K100" s="195"/>
    </row>
    <row r="101" spans="1:11" ht="13.5">
      <c r="A101" s="195"/>
      <c r="B101" s="195"/>
      <c r="C101" s="195"/>
      <c r="D101" s="195"/>
      <c r="E101" s="195"/>
      <c r="F101" s="195"/>
      <c r="G101" s="195"/>
      <c r="H101" s="195"/>
      <c r="I101" s="195"/>
      <c r="J101" s="195"/>
      <c r="K101" s="195"/>
    </row>
    <row r="102" spans="1:11" ht="13.5">
      <c r="A102" s="195"/>
      <c r="B102" s="195"/>
      <c r="C102" s="195"/>
      <c r="D102" s="195"/>
      <c r="E102" s="195"/>
      <c r="F102" s="195"/>
      <c r="G102" s="195"/>
      <c r="H102" s="195"/>
      <c r="I102" s="195"/>
      <c r="J102" s="195"/>
      <c r="K102" s="195"/>
    </row>
    <row r="103" spans="1:11" ht="13.5">
      <c r="A103" s="195"/>
      <c r="B103" s="195"/>
      <c r="C103" s="195"/>
      <c r="D103" s="195"/>
      <c r="E103" s="195"/>
      <c r="F103" s="195"/>
      <c r="G103" s="195"/>
      <c r="H103" s="195"/>
      <c r="I103" s="195"/>
      <c r="J103" s="195"/>
      <c r="K103" s="195"/>
    </row>
    <row r="104" spans="1:11" ht="13.5">
      <c r="A104" s="195"/>
      <c r="B104" s="195"/>
      <c r="C104" s="195"/>
      <c r="D104" s="195"/>
      <c r="E104" s="195"/>
      <c r="F104" s="195"/>
      <c r="G104" s="195"/>
      <c r="H104" s="195"/>
      <c r="I104" s="195"/>
      <c r="J104" s="195"/>
      <c r="K104" s="195"/>
    </row>
    <row r="105" spans="1:11" ht="13.5">
      <c r="A105" s="195"/>
      <c r="B105" s="195"/>
      <c r="C105" s="195"/>
      <c r="D105" s="195"/>
      <c r="E105" s="195"/>
      <c r="F105" s="195"/>
      <c r="G105" s="195"/>
      <c r="H105" s="195"/>
      <c r="I105" s="195"/>
      <c r="J105" s="195"/>
      <c r="K105" s="195"/>
    </row>
    <row r="106" spans="1:11" ht="13.5">
      <c r="A106" s="195"/>
      <c r="B106" s="195"/>
      <c r="C106" s="195"/>
      <c r="D106" s="195"/>
      <c r="E106" s="195"/>
      <c r="F106" s="195"/>
      <c r="G106" s="195"/>
      <c r="H106" s="195"/>
      <c r="I106" s="195"/>
      <c r="J106" s="195"/>
      <c r="K106" s="195"/>
    </row>
    <row r="107" spans="1:11" ht="13.5">
      <c r="A107" s="195"/>
      <c r="B107" s="195"/>
      <c r="C107" s="195"/>
      <c r="D107" s="195"/>
      <c r="E107" s="195"/>
      <c r="F107" s="195"/>
      <c r="G107" s="195"/>
      <c r="H107" s="195"/>
      <c r="I107" s="195"/>
      <c r="J107" s="195"/>
      <c r="K107" s="195"/>
    </row>
    <row r="108" spans="1:11" ht="13.5">
      <c r="A108" s="195"/>
      <c r="B108" s="195"/>
      <c r="C108" s="195"/>
      <c r="D108" s="195"/>
      <c r="E108" s="195"/>
      <c r="F108" s="195"/>
      <c r="G108" s="195"/>
      <c r="H108" s="195"/>
      <c r="I108" s="195"/>
      <c r="J108" s="195"/>
      <c r="K108" s="195"/>
    </row>
    <row r="109" spans="1:11" ht="13.5">
      <c r="A109" s="195"/>
      <c r="B109" s="195"/>
      <c r="C109" s="195"/>
      <c r="D109" s="195"/>
      <c r="E109" s="195"/>
      <c r="F109" s="195"/>
      <c r="G109" s="195"/>
      <c r="H109" s="195"/>
      <c r="I109" s="195"/>
      <c r="J109" s="195"/>
      <c r="K109" s="195"/>
    </row>
    <row r="110" spans="1:11" ht="13.5">
      <c r="A110" s="195"/>
      <c r="B110" s="195"/>
      <c r="C110" s="195"/>
      <c r="D110" s="195"/>
      <c r="E110" s="195"/>
      <c r="F110" s="195"/>
      <c r="G110" s="195"/>
      <c r="H110" s="195"/>
      <c r="I110" s="195"/>
      <c r="J110" s="195"/>
      <c r="K110" s="195"/>
    </row>
    <row r="111" spans="1:11" ht="13.5">
      <c r="A111" s="195"/>
      <c r="B111" s="195"/>
      <c r="C111" s="195"/>
      <c r="D111" s="195"/>
      <c r="E111" s="195"/>
      <c r="F111" s="195"/>
      <c r="G111" s="195"/>
      <c r="H111" s="195"/>
      <c r="I111" s="195"/>
      <c r="J111" s="195"/>
      <c r="K111" s="195"/>
    </row>
    <row r="112" spans="1:11" ht="13.5">
      <c r="A112" s="195"/>
      <c r="B112" s="195"/>
      <c r="C112" s="195"/>
      <c r="D112" s="195"/>
      <c r="E112" s="195"/>
      <c r="F112" s="195"/>
      <c r="G112" s="195"/>
      <c r="H112" s="195"/>
      <c r="I112" s="195"/>
      <c r="J112" s="195"/>
      <c r="K112" s="195"/>
    </row>
    <row r="113" spans="1:11" ht="13.5">
      <c r="A113" s="195"/>
      <c r="B113" s="195"/>
      <c r="C113" s="195"/>
      <c r="D113" s="195"/>
      <c r="E113" s="195"/>
      <c r="F113" s="195"/>
      <c r="G113" s="195"/>
      <c r="H113" s="195"/>
      <c r="I113" s="195"/>
      <c r="J113" s="195"/>
      <c r="K113" s="195"/>
    </row>
    <row r="114" spans="1:11" ht="13.5">
      <c r="A114" s="195"/>
      <c r="B114" s="195"/>
      <c r="C114" s="195"/>
      <c r="D114" s="195"/>
      <c r="E114" s="195"/>
      <c r="F114" s="195"/>
      <c r="G114" s="195"/>
      <c r="H114" s="195"/>
      <c r="I114" s="195"/>
      <c r="J114" s="195"/>
      <c r="K114" s="195"/>
    </row>
  </sheetData>
  <printOptions/>
  <pageMargins left="0.75" right="0.75" top="1" bottom="1" header="0.512" footer="0.512"/>
  <pageSetup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S45"/>
  <sheetViews>
    <sheetView workbookViewId="0" topLeftCell="A1">
      <pane xSplit="2" ySplit="2" topLeftCell="G31" activePane="bottomRight" state="frozen"/>
      <selection pane="topLeft" activeCell="A1" sqref="A1"/>
      <selection pane="topRight" activeCell="C1" sqref="C1"/>
      <selection pane="bottomLeft" activeCell="A3" sqref="A3"/>
      <selection pane="bottomRight" activeCell="M3" sqref="M3:M43"/>
    </sheetView>
  </sheetViews>
  <sheetFormatPr defaultColWidth="9.00390625" defaultRowHeight="13.5"/>
  <cols>
    <col min="1" max="1" width="5.125" style="117" customWidth="1"/>
    <col min="2" max="2" width="13.25390625" style="106" customWidth="1"/>
    <col min="3" max="3" width="20.75390625" style="106" customWidth="1"/>
    <col min="4" max="4" width="4.50390625" style="106" bestFit="1" customWidth="1"/>
    <col min="5" max="5" width="14.125" style="106" customWidth="1"/>
    <col min="6" max="7" width="11.375" style="106" customWidth="1"/>
    <col min="8" max="8" width="10.50390625" style="106" bestFit="1" customWidth="1"/>
    <col min="9" max="10" width="12.25390625" style="106" customWidth="1"/>
    <col min="11" max="11" width="10.625" style="106" customWidth="1"/>
    <col min="12" max="12" width="5.75390625" style="106" customWidth="1"/>
    <col min="13" max="13" width="12.625" style="106" customWidth="1"/>
    <col min="14" max="14" width="5.75390625" style="106" customWidth="1"/>
    <col min="15" max="15" width="12.625" style="106" customWidth="1"/>
    <col min="16" max="16" width="5.75390625" style="106" customWidth="1"/>
    <col min="17" max="17" width="12.625" style="106" customWidth="1"/>
    <col min="18" max="16384" width="9.00390625" style="106" customWidth="1"/>
  </cols>
  <sheetData>
    <row r="1" spans="1:19" ht="13.5">
      <c r="A1" s="255" t="s">
        <v>243</v>
      </c>
      <c r="B1" s="257" t="s">
        <v>244</v>
      </c>
      <c r="C1" s="253" t="s">
        <v>245</v>
      </c>
      <c r="D1" s="253" t="s">
        <v>246</v>
      </c>
      <c r="E1" s="104" t="s">
        <v>247</v>
      </c>
      <c r="F1" s="251"/>
      <c r="G1" s="251"/>
      <c r="H1" s="252"/>
      <c r="I1" s="251"/>
      <c r="J1" s="251"/>
      <c r="K1" s="252"/>
      <c r="L1" s="105"/>
      <c r="M1" s="105"/>
      <c r="N1" s="105"/>
      <c r="O1" s="105"/>
      <c r="P1" s="105"/>
      <c r="Q1" s="105"/>
      <c r="S1" s="106" t="s">
        <v>248</v>
      </c>
    </row>
    <row r="2" spans="1:19" ht="13.5">
      <c r="A2" s="256"/>
      <c r="B2" s="256"/>
      <c r="C2" s="254"/>
      <c r="D2" s="254"/>
      <c r="E2" s="109" t="s">
        <v>249</v>
      </c>
      <c r="F2" s="110" t="s">
        <v>250</v>
      </c>
      <c r="G2" s="249" t="s">
        <v>368</v>
      </c>
      <c r="H2" s="111" t="s">
        <v>251</v>
      </c>
      <c r="I2" s="110" t="s">
        <v>250</v>
      </c>
      <c r="J2" s="249" t="s">
        <v>368</v>
      </c>
      <c r="K2" s="111" t="s">
        <v>251</v>
      </c>
      <c r="L2" s="105" t="s">
        <v>234</v>
      </c>
      <c r="M2" s="105" t="s">
        <v>325</v>
      </c>
      <c r="N2" s="105" t="s">
        <v>235</v>
      </c>
      <c r="O2" s="105" t="s">
        <v>325</v>
      </c>
      <c r="P2" s="105" t="s">
        <v>252</v>
      </c>
      <c r="Q2" s="105" t="s">
        <v>325</v>
      </c>
      <c r="S2" s="106" t="s">
        <v>253</v>
      </c>
    </row>
    <row r="3" spans="1:17" ht="27" customHeight="1">
      <c r="A3" s="107">
        <v>1</v>
      </c>
      <c r="B3" s="115" t="s">
        <v>323</v>
      </c>
      <c r="C3" s="108" t="s">
        <v>324</v>
      </c>
      <c r="D3" s="108" t="s">
        <v>239</v>
      </c>
      <c r="E3" s="112">
        <v>33030</v>
      </c>
      <c r="F3" s="113" t="s">
        <v>237</v>
      </c>
      <c r="G3" s="250"/>
      <c r="H3" s="114" t="s">
        <v>349</v>
      </c>
      <c r="I3" s="113" t="s">
        <v>238</v>
      </c>
      <c r="J3" s="250"/>
      <c r="K3" s="114" t="s">
        <v>350</v>
      </c>
      <c r="L3" s="105">
        <v>0</v>
      </c>
      <c r="M3" s="105"/>
      <c r="N3" s="105">
        <v>1</v>
      </c>
      <c r="O3" s="105"/>
      <c r="P3" s="105">
        <v>5</v>
      </c>
      <c r="Q3" s="105"/>
    </row>
    <row r="4" spans="1:17" ht="27" customHeight="1">
      <c r="A4" s="107">
        <v>2</v>
      </c>
      <c r="B4" s="108" t="s">
        <v>309</v>
      </c>
      <c r="C4" s="108" t="s">
        <v>326</v>
      </c>
      <c r="D4" s="108" t="s">
        <v>236</v>
      </c>
      <c r="E4" s="112">
        <v>33171</v>
      </c>
      <c r="F4" s="113" t="s">
        <v>369</v>
      </c>
      <c r="G4" s="250" t="s">
        <v>370</v>
      </c>
      <c r="H4" s="114" t="s">
        <v>371</v>
      </c>
      <c r="I4" s="113"/>
      <c r="J4" s="250"/>
      <c r="K4" s="114"/>
      <c r="L4" s="105">
        <v>0</v>
      </c>
      <c r="M4" s="105"/>
      <c r="N4" s="105">
        <v>1</v>
      </c>
      <c r="O4" s="105"/>
      <c r="P4" s="105">
        <v>0</v>
      </c>
      <c r="Q4" s="105"/>
    </row>
    <row r="5" spans="1:17" ht="27" customHeight="1">
      <c r="A5" s="107">
        <v>3</v>
      </c>
      <c r="B5" s="115" t="s">
        <v>322</v>
      </c>
      <c r="C5" s="108" t="s">
        <v>327</v>
      </c>
      <c r="D5" s="108" t="s">
        <v>236</v>
      </c>
      <c r="E5" s="112">
        <v>33223</v>
      </c>
      <c r="F5" s="113" t="s">
        <v>238</v>
      </c>
      <c r="G5" s="250"/>
      <c r="H5" s="114" t="s">
        <v>350</v>
      </c>
      <c r="I5" s="113" t="s">
        <v>372</v>
      </c>
      <c r="J5" s="250" t="s">
        <v>373</v>
      </c>
      <c r="K5" s="114" t="s">
        <v>374</v>
      </c>
      <c r="L5" s="105">
        <v>0</v>
      </c>
      <c r="M5" s="105"/>
      <c r="N5" s="105">
        <v>4</v>
      </c>
      <c r="O5" s="105"/>
      <c r="P5" s="105">
        <v>2</v>
      </c>
      <c r="Q5" s="105"/>
    </row>
    <row r="6" spans="1:17" ht="27" customHeight="1">
      <c r="A6" s="107">
        <v>4</v>
      </c>
      <c r="B6" s="115" t="s">
        <v>310</v>
      </c>
      <c r="C6" s="108" t="s">
        <v>328</v>
      </c>
      <c r="D6" s="108" t="s">
        <v>236</v>
      </c>
      <c r="E6" s="112">
        <v>32974</v>
      </c>
      <c r="F6" s="113" t="s">
        <v>238</v>
      </c>
      <c r="G6" s="250"/>
      <c r="H6" s="114" t="s">
        <v>350</v>
      </c>
      <c r="I6" s="113"/>
      <c r="J6" s="250"/>
      <c r="K6" s="114"/>
      <c r="L6" s="105">
        <v>3</v>
      </c>
      <c r="M6" s="105"/>
      <c r="N6" s="105">
        <v>0</v>
      </c>
      <c r="O6" s="105"/>
      <c r="P6" s="105">
        <v>3</v>
      </c>
      <c r="Q6" s="105"/>
    </row>
    <row r="7" spans="1:17" ht="27" customHeight="1">
      <c r="A7" s="107">
        <v>5</v>
      </c>
      <c r="B7" s="115" t="s">
        <v>311</v>
      </c>
      <c r="C7" s="108" t="s">
        <v>329</v>
      </c>
      <c r="D7" s="108" t="s">
        <v>239</v>
      </c>
      <c r="E7" s="112">
        <v>33117</v>
      </c>
      <c r="F7" s="113" t="s">
        <v>237</v>
      </c>
      <c r="G7" s="250"/>
      <c r="H7" s="114" t="s">
        <v>349</v>
      </c>
      <c r="I7" s="113" t="s">
        <v>238</v>
      </c>
      <c r="J7" s="250"/>
      <c r="K7" s="114" t="s">
        <v>350</v>
      </c>
      <c r="L7" s="105">
        <v>2</v>
      </c>
      <c r="M7" s="105"/>
      <c r="N7" s="105">
        <v>0</v>
      </c>
      <c r="O7" s="105"/>
      <c r="P7" s="105">
        <v>4</v>
      </c>
      <c r="Q7" s="105"/>
    </row>
    <row r="8" spans="1:17" ht="27" customHeight="1">
      <c r="A8" s="107">
        <v>6</v>
      </c>
      <c r="B8" s="108" t="s">
        <v>312</v>
      </c>
      <c r="C8" s="108" t="s">
        <v>330</v>
      </c>
      <c r="D8" s="108" t="s">
        <v>236</v>
      </c>
      <c r="E8" s="112">
        <v>33253</v>
      </c>
      <c r="F8" s="113" t="s">
        <v>238</v>
      </c>
      <c r="G8" s="250"/>
      <c r="H8" s="114" t="s">
        <v>350</v>
      </c>
      <c r="I8" s="113" t="s">
        <v>240</v>
      </c>
      <c r="J8" s="250"/>
      <c r="K8" s="114" t="s">
        <v>351</v>
      </c>
      <c r="L8" s="105">
        <v>5</v>
      </c>
      <c r="M8" s="105"/>
      <c r="N8" s="105">
        <v>1</v>
      </c>
      <c r="O8" s="105"/>
      <c r="P8" s="105">
        <v>5</v>
      </c>
      <c r="Q8" s="105"/>
    </row>
    <row r="9" spans="1:17" ht="27" customHeight="1">
      <c r="A9" s="107">
        <v>7</v>
      </c>
      <c r="B9" s="115" t="s">
        <v>313</v>
      </c>
      <c r="C9" s="108" t="s">
        <v>331</v>
      </c>
      <c r="D9" s="108" t="s">
        <v>236</v>
      </c>
      <c r="E9" s="112">
        <v>33101</v>
      </c>
      <c r="F9" s="113" t="s">
        <v>237</v>
      </c>
      <c r="G9" s="250"/>
      <c r="H9" s="114" t="s">
        <v>349</v>
      </c>
      <c r="I9" s="113"/>
      <c r="J9" s="250"/>
      <c r="K9" s="114"/>
      <c r="L9" s="105">
        <v>0</v>
      </c>
      <c r="M9" s="105"/>
      <c r="N9" s="105">
        <v>0</v>
      </c>
      <c r="O9" s="105"/>
      <c r="P9" s="105">
        <v>6</v>
      </c>
      <c r="Q9" s="105"/>
    </row>
    <row r="10" spans="1:17" ht="27" customHeight="1">
      <c r="A10" s="107">
        <v>8</v>
      </c>
      <c r="B10" s="115" t="s">
        <v>314</v>
      </c>
      <c r="C10" s="108" t="s">
        <v>332</v>
      </c>
      <c r="D10" s="108" t="s">
        <v>239</v>
      </c>
      <c r="E10" s="112">
        <v>33036</v>
      </c>
      <c r="F10" s="113" t="s">
        <v>238</v>
      </c>
      <c r="G10" s="250"/>
      <c r="H10" s="114" t="s">
        <v>350</v>
      </c>
      <c r="I10" s="113" t="s">
        <v>241</v>
      </c>
      <c r="J10" s="250"/>
      <c r="K10" s="114"/>
      <c r="L10" s="105">
        <v>2</v>
      </c>
      <c r="M10" s="105"/>
      <c r="N10" s="105">
        <v>0</v>
      </c>
      <c r="O10" s="105"/>
      <c r="P10" s="105">
        <v>7</v>
      </c>
      <c r="Q10" s="105"/>
    </row>
    <row r="11" spans="1:17" ht="27" customHeight="1">
      <c r="A11" s="107">
        <v>9</v>
      </c>
      <c r="B11" s="115" t="s">
        <v>315</v>
      </c>
      <c r="C11" s="108" t="s">
        <v>333</v>
      </c>
      <c r="D11" s="108" t="s">
        <v>239</v>
      </c>
      <c r="E11" s="112">
        <v>33202</v>
      </c>
      <c r="F11" s="113" t="s">
        <v>237</v>
      </c>
      <c r="G11" s="250"/>
      <c r="H11" s="114" t="s">
        <v>349</v>
      </c>
      <c r="I11" s="113"/>
      <c r="J11" s="250"/>
      <c r="K11" s="114"/>
      <c r="L11" s="105">
        <v>2</v>
      </c>
      <c r="M11" s="105"/>
      <c r="N11" s="105">
        <v>0</v>
      </c>
      <c r="O11" s="105"/>
      <c r="P11" s="105">
        <v>1</v>
      </c>
      <c r="Q11" s="105"/>
    </row>
    <row r="12" spans="1:17" ht="27" customHeight="1">
      <c r="A12" s="107">
        <v>10</v>
      </c>
      <c r="B12" s="108" t="s">
        <v>316</v>
      </c>
      <c r="C12" s="108" t="s">
        <v>334</v>
      </c>
      <c r="D12" s="108" t="s">
        <v>236</v>
      </c>
      <c r="E12" s="112">
        <v>33112</v>
      </c>
      <c r="F12" s="113" t="s">
        <v>242</v>
      </c>
      <c r="G12" s="250"/>
      <c r="H12" s="114" t="s">
        <v>349</v>
      </c>
      <c r="I12" s="113" t="s">
        <v>242</v>
      </c>
      <c r="J12" s="250"/>
      <c r="K12" s="114" t="s">
        <v>353</v>
      </c>
      <c r="L12" s="105">
        <v>1</v>
      </c>
      <c r="M12" s="105"/>
      <c r="N12" s="105">
        <v>1</v>
      </c>
      <c r="O12" s="105"/>
      <c r="P12" s="105">
        <v>3</v>
      </c>
      <c r="Q12" s="105"/>
    </row>
    <row r="13" spans="1:17" ht="27" customHeight="1">
      <c r="A13" s="107">
        <v>11</v>
      </c>
      <c r="B13" s="115" t="s">
        <v>317</v>
      </c>
      <c r="C13" s="108" t="s">
        <v>335</v>
      </c>
      <c r="D13" s="108" t="s">
        <v>236</v>
      </c>
      <c r="E13" s="112">
        <v>33213</v>
      </c>
      <c r="F13" s="113" t="s">
        <v>237</v>
      </c>
      <c r="G13" s="250"/>
      <c r="H13" s="114" t="s">
        <v>349</v>
      </c>
      <c r="I13" s="113" t="s">
        <v>238</v>
      </c>
      <c r="J13" s="250"/>
      <c r="K13" s="114" t="s">
        <v>350</v>
      </c>
      <c r="L13" s="105">
        <v>0</v>
      </c>
      <c r="M13" s="105"/>
      <c r="N13" s="105">
        <v>0</v>
      </c>
      <c r="O13" s="105"/>
      <c r="P13" s="105">
        <v>2</v>
      </c>
      <c r="Q13" s="105"/>
    </row>
    <row r="14" spans="1:17" ht="27" customHeight="1">
      <c r="A14" s="107">
        <v>12</v>
      </c>
      <c r="B14" s="115" t="s">
        <v>318</v>
      </c>
      <c r="C14" s="108" t="s">
        <v>336</v>
      </c>
      <c r="D14" s="108" t="s">
        <v>236</v>
      </c>
      <c r="E14" s="112">
        <v>33084</v>
      </c>
      <c r="F14" s="113" t="s">
        <v>238</v>
      </c>
      <c r="G14" s="250"/>
      <c r="H14" s="114" t="s">
        <v>350</v>
      </c>
      <c r="I14" s="113"/>
      <c r="J14" s="250"/>
      <c r="K14" s="114"/>
      <c r="L14" s="105">
        <v>4</v>
      </c>
      <c r="M14" s="105"/>
      <c r="N14" s="105">
        <v>6</v>
      </c>
      <c r="O14" s="105"/>
      <c r="P14" s="105">
        <v>5</v>
      </c>
      <c r="Q14" s="105"/>
    </row>
    <row r="15" spans="1:17" ht="27" customHeight="1">
      <c r="A15" s="107">
        <v>13</v>
      </c>
      <c r="B15" s="115" t="s">
        <v>319</v>
      </c>
      <c r="C15" s="108" t="s">
        <v>337</v>
      </c>
      <c r="D15" s="108" t="s">
        <v>236</v>
      </c>
      <c r="E15" s="112">
        <v>32985</v>
      </c>
      <c r="F15" s="113" t="s">
        <v>237</v>
      </c>
      <c r="G15" s="250"/>
      <c r="H15" s="114" t="s">
        <v>349</v>
      </c>
      <c r="I15" s="113" t="s">
        <v>238</v>
      </c>
      <c r="J15" s="250"/>
      <c r="K15" s="114" t="s">
        <v>350</v>
      </c>
      <c r="L15" s="105">
        <v>0</v>
      </c>
      <c r="M15" s="105"/>
      <c r="N15" s="105">
        <v>1</v>
      </c>
      <c r="O15" s="105"/>
      <c r="P15" s="105">
        <v>6</v>
      </c>
      <c r="Q15" s="105"/>
    </row>
    <row r="16" spans="1:17" ht="27" customHeight="1">
      <c r="A16" s="107">
        <v>14</v>
      </c>
      <c r="B16" s="108" t="s">
        <v>320</v>
      </c>
      <c r="C16" s="108" t="s">
        <v>338</v>
      </c>
      <c r="D16" s="108" t="s">
        <v>236</v>
      </c>
      <c r="E16" s="112">
        <v>32981</v>
      </c>
      <c r="F16" s="113"/>
      <c r="G16" s="250"/>
      <c r="H16" s="114"/>
      <c r="I16" s="113"/>
      <c r="J16" s="250"/>
      <c r="K16" s="114"/>
      <c r="L16" s="105">
        <v>24</v>
      </c>
      <c r="M16" s="105"/>
      <c r="N16" s="105">
        <v>23</v>
      </c>
      <c r="O16" s="105"/>
      <c r="P16" s="105">
        <v>34</v>
      </c>
      <c r="Q16" s="105"/>
    </row>
    <row r="17" spans="1:17" ht="27" customHeight="1">
      <c r="A17" s="107">
        <v>15</v>
      </c>
      <c r="B17" s="115" t="s">
        <v>321</v>
      </c>
      <c r="C17" s="108" t="s">
        <v>339</v>
      </c>
      <c r="D17" s="108" t="s">
        <v>239</v>
      </c>
      <c r="E17" s="112">
        <v>33324</v>
      </c>
      <c r="F17" s="113" t="s">
        <v>237</v>
      </c>
      <c r="G17" s="250"/>
      <c r="H17" s="114" t="s">
        <v>352</v>
      </c>
      <c r="I17" s="113"/>
      <c r="J17" s="250"/>
      <c r="K17" s="114"/>
      <c r="L17" s="105">
        <v>4</v>
      </c>
      <c r="M17" s="105"/>
      <c r="N17" s="105">
        <v>0</v>
      </c>
      <c r="O17" s="105"/>
      <c r="P17" s="105">
        <v>4</v>
      </c>
      <c r="Q17" s="105"/>
    </row>
    <row r="18" spans="1:17" ht="27" customHeight="1">
      <c r="A18" s="107">
        <v>16</v>
      </c>
      <c r="B18" s="115"/>
      <c r="C18" s="108"/>
      <c r="D18" s="108"/>
      <c r="E18" s="112"/>
      <c r="F18" s="113"/>
      <c r="G18" s="250"/>
      <c r="H18" s="114"/>
      <c r="I18" s="113"/>
      <c r="J18" s="250"/>
      <c r="K18" s="114"/>
      <c r="L18" s="105"/>
      <c r="M18" s="105"/>
      <c r="N18" s="105"/>
      <c r="O18" s="105"/>
      <c r="P18" s="105"/>
      <c r="Q18" s="105"/>
    </row>
    <row r="19" spans="1:17" ht="27" customHeight="1">
      <c r="A19" s="107">
        <v>17</v>
      </c>
      <c r="B19" s="108"/>
      <c r="C19" s="116"/>
      <c r="D19" s="108"/>
      <c r="E19" s="112"/>
      <c r="F19" s="113"/>
      <c r="G19" s="250"/>
      <c r="H19" s="114"/>
      <c r="I19" s="113"/>
      <c r="J19" s="250"/>
      <c r="K19" s="114"/>
      <c r="L19" s="105"/>
      <c r="M19" s="105"/>
      <c r="N19" s="105"/>
      <c r="O19" s="105"/>
      <c r="P19" s="105"/>
      <c r="Q19" s="105"/>
    </row>
    <row r="20" spans="1:17" ht="27" customHeight="1">
      <c r="A20" s="107">
        <v>18</v>
      </c>
      <c r="B20" s="115"/>
      <c r="C20" s="108"/>
      <c r="D20" s="108"/>
      <c r="E20" s="112"/>
      <c r="F20" s="113"/>
      <c r="G20" s="250"/>
      <c r="H20" s="114"/>
      <c r="I20" s="113"/>
      <c r="J20" s="250"/>
      <c r="K20" s="114"/>
      <c r="L20" s="105"/>
      <c r="M20" s="105"/>
      <c r="N20" s="105"/>
      <c r="O20" s="105"/>
      <c r="P20" s="105"/>
      <c r="Q20" s="105"/>
    </row>
    <row r="21" spans="1:17" ht="27" customHeight="1">
      <c r="A21" s="107">
        <v>19</v>
      </c>
      <c r="B21" s="115"/>
      <c r="C21" s="108"/>
      <c r="D21" s="108"/>
      <c r="E21" s="112"/>
      <c r="F21" s="113"/>
      <c r="G21" s="250"/>
      <c r="H21" s="114"/>
      <c r="I21" s="113"/>
      <c r="J21" s="250"/>
      <c r="K21" s="114"/>
      <c r="L21" s="105"/>
      <c r="M21" s="105"/>
      <c r="N21" s="105"/>
      <c r="O21" s="105"/>
      <c r="P21" s="105"/>
      <c r="Q21" s="105"/>
    </row>
    <row r="22" spans="1:17" ht="27" customHeight="1">
      <c r="A22" s="107">
        <v>20</v>
      </c>
      <c r="B22" s="115"/>
      <c r="C22" s="108"/>
      <c r="D22" s="108"/>
      <c r="E22" s="112"/>
      <c r="F22" s="113"/>
      <c r="G22" s="250"/>
      <c r="H22" s="114"/>
      <c r="I22" s="113"/>
      <c r="J22" s="250"/>
      <c r="K22" s="114"/>
      <c r="L22" s="105"/>
      <c r="M22" s="105"/>
      <c r="N22" s="105"/>
      <c r="O22" s="105"/>
      <c r="P22" s="105"/>
      <c r="Q22" s="105"/>
    </row>
    <row r="23" spans="1:17" ht="27" customHeight="1">
      <c r="A23" s="107">
        <v>21</v>
      </c>
      <c r="B23" s="108"/>
      <c r="C23" s="108"/>
      <c r="D23" s="108"/>
      <c r="E23" s="112"/>
      <c r="F23" s="113"/>
      <c r="G23" s="250"/>
      <c r="H23" s="114"/>
      <c r="I23" s="113"/>
      <c r="J23" s="250"/>
      <c r="K23" s="114"/>
      <c r="L23" s="105"/>
      <c r="M23" s="105"/>
      <c r="N23" s="105"/>
      <c r="O23" s="105"/>
      <c r="P23" s="105"/>
      <c r="Q23" s="105"/>
    </row>
    <row r="24" spans="1:17" ht="27" customHeight="1">
      <c r="A24" s="107">
        <v>22</v>
      </c>
      <c r="B24" s="115"/>
      <c r="C24" s="108"/>
      <c r="D24" s="108"/>
      <c r="E24" s="112"/>
      <c r="F24" s="113"/>
      <c r="G24" s="250"/>
      <c r="H24" s="114"/>
      <c r="I24" s="113"/>
      <c r="J24" s="250"/>
      <c r="K24" s="114"/>
      <c r="L24" s="105"/>
      <c r="M24" s="105"/>
      <c r="N24" s="105"/>
      <c r="O24" s="105"/>
      <c r="P24" s="105"/>
      <c r="Q24" s="105"/>
    </row>
    <row r="25" spans="1:17" ht="27" customHeight="1">
      <c r="A25" s="107">
        <v>23</v>
      </c>
      <c r="B25" s="115"/>
      <c r="C25" s="108"/>
      <c r="D25" s="108"/>
      <c r="E25" s="112"/>
      <c r="F25" s="113"/>
      <c r="G25" s="250"/>
      <c r="H25" s="114"/>
      <c r="I25" s="113"/>
      <c r="J25" s="250"/>
      <c r="K25" s="114"/>
      <c r="L25" s="105"/>
      <c r="M25" s="105"/>
      <c r="N25" s="105"/>
      <c r="O25" s="105"/>
      <c r="P25" s="105"/>
      <c r="Q25" s="105"/>
    </row>
    <row r="26" spans="1:17" ht="27" customHeight="1">
      <c r="A26" s="107">
        <v>24</v>
      </c>
      <c r="B26" s="115"/>
      <c r="C26" s="108"/>
      <c r="D26" s="108"/>
      <c r="E26" s="112"/>
      <c r="F26" s="113"/>
      <c r="G26" s="250"/>
      <c r="H26" s="114"/>
      <c r="I26" s="113"/>
      <c r="J26" s="250"/>
      <c r="K26" s="114"/>
      <c r="L26" s="105"/>
      <c r="M26" s="105"/>
      <c r="N26" s="105"/>
      <c r="O26" s="105"/>
      <c r="P26" s="105"/>
      <c r="Q26" s="105"/>
    </row>
    <row r="27" spans="1:17" ht="27" customHeight="1">
      <c r="A27" s="107">
        <v>25</v>
      </c>
      <c r="B27" s="108"/>
      <c r="C27" s="108"/>
      <c r="D27" s="108"/>
      <c r="E27" s="112"/>
      <c r="F27" s="113"/>
      <c r="G27" s="250"/>
      <c r="H27" s="114"/>
      <c r="I27" s="113"/>
      <c r="J27" s="250"/>
      <c r="K27" s="114"/>
      <c r="L27" s="105"/>
      <c r="M27" s="105"/>
      <c r="N27" s="105"/>
      <c r="O27" s="105"/>
      <c r="P27" s="105"/>
      <c r="Q27" s="105"/>
    </row>
    <row r="28" spans="1:17" ht="27" customHeight="1">
      <c r="A28" s="107">
        <v>26</v>
      </c>
      <c r="B28" s="115"/>
      <c r="C28" s="108"/>
      <c r="D28" s="108"/>
      <c r="E28" s="112"/>
      <c r="F28" s="113"/>
      <c r="G28" s="250"/>
      <c r="H28" s="114"/>
      <c r="I28" s="113"/>
      <c r="J28" s="250"/>
      <c r="K28" s="114"/>
      <c r="L28" s="105"/>
      <c r="M28" s="105"/>
      <c r="N28" s="105"/>
      <c r="O28" s="105"/>
      <c r="P28" s="105"/>
      <c r="Q28" s="105"/>
    </row>
    <row r="29" spans="1:17" ht="27" customHeight="1">
      <c r="A29" s="107">
        <v>27</v>
      </c>
      <c r="B29" s="115"/>
      <c r="C29" s="108"/>
      <c r="D29" s="108"/>
      <c r="E29" s="112"/>
      <c r="F29" s="113"/>
      <c r="G29" s="250"/>
      <c r="H29" s="114"/>
      <c r="I29" s="113"/>
      <c r="J29" s="250"/>
      <c r="K29" s="114"/>
      <c r="L29" s="105"/>
      <c r="M29" s="105"/>
      <c r="N29" s="105"/>
      <c r="O29" s="105"/>
      <c r="P29" s="105"/>
      <c r="Q29" s="105"/>
    </row>
    <row r="30" spans="1:17" ht="27" customHeight="1">
      <c r="A30" s="107">
        <v>28</v>
      </c>
      <c r="B30" s="115"/>
      <c r="C30" s="108"/>
      <c r="D30" s="108"/>
      <c r="E30" s="112"/>
      <c r="F30" s="113"/>
      <c r="G30" s="250"/>
      <c r="H30" s="114"/>
      <c r="I30" s="113"/>
      <c r="J30" s="250"/>
      <c r="K30" s="114"/>
      <c r="L30" s="105"/>
      <c r="M30" s="105"/>
      <c r="N30" s="105"/>
      <c r="O30" s="105"/>
      <c r="P30" s="105"/>
      <c r="Q30" s="105"/>
    </row>
    <row r="31" spans="1:17" ht="27" customHeight="1">
      <c r="A31" s="107">
        <v>29</v>
      </c>
      <c r="B31" s="108"/>
      <c r="C31" s="108"/>
      <c r="D31" s="108"/>
      <c r="E31" s="112"/>
      <c r="F31" s="113"/>
      <c r="G31" s="250"/>
      <c r="H31" s="114"/>
      <c r="I31" s="113"/>
      <c r="J31" s="250"/>
      <c r="K31" s="114"/>
      <c r="L31" s="105"/>
      <c r="M31" s="105"/>
      <c r="N31" s="105"/>
      <c r="O31" s="105"/>
      <c r="P31" s="105"/>
      <c r="Q31" s="105"/>
    </row>
    <row r="32" spans="1:17" ht="27" customHeight="1">
      <c r="A32" s="107">
        <v>30</v>
      </c>
      <c r="B32" s="115"/>
      <c r="C32" s="108"/>
      <c r="D32" s="108"/>
      <c r="E32" s="112"/>
      <c r="F32" s="113"/>
      <c r="G32" s="250"/>
      <c r="H32" s="114"/>
      <c r="I32" s="113"/>
      <c r="J32" s="250"/>
      <c r="K32" s="114"/>
      <c r="L32" s="105"/>
      <c r="M32" s="105"/>
      <c r="N32" s="105"/>
      <c r="O32" s="105"/>
      <c r="P32" s="105"/>
      <c r="Q32" s="105"/>
    </row>
    <row r="33" spans="1:17" ht="27" customHeight="1">
      <c r="A33" s="107">
        <v>31</v>
      </c>
      <c r="B33" s="115"/>
      <c r="C33" s="108"/>
      <c r="D33" s="108"/>
      <c r="E33" s="112"/>
      <c r="F33" s="113"/>
      <c r="G33" s="250"/>
      <c r="H33" s="114"/>
      <c r="I33" s="113"/>
      <c r="J33" s="250"/>
      <c r="K33" s="114"/>
      <c r="L33" s="105"/>
      <c r="M33" s="105"/>
      <c r="N33" s="105"/>
      <c r="O33" s="105"/>
      <c r="P33" s="105"/>
      <c r="Q33" s="105"/>
    </row>
    <row r="34" spans="1:17" ht="27" customHeight="1">
      <c r="A34" s="107">
        <v>32</v>
      </c>
      <c r="B34" s="115"/>
      <c r="C34" s="108"/>
      <c r="D34" s="108"/>
      <c r="E34" s="112"/>
      <c r="F34" s="113"/>
      <c r="G34" s="250"/>
      <c r="H34" s="114"/>
      <c r="I34" s="113"/>
      <c r="J34" s="250"/>
      <c r="K34" s="114"/>
      <c r="L34" s="105"/>
      <c r="M34" s="105"/>
      <c r="N34" s="105"/>
      <c r="O34" s="105"/>
      <c r="P34" s="105"/>
      <c r="Q34" s="105"/>
    </row>
    <row r="35" spans="1:17" ht="27" customHeight="1">
      <c r="A35" s="107">
        <v>33</v>
      </c>
      <c r="B35" s="108"/>
      <c r="C35" s="108"/>
      <c r="D35" s="108"/>
      <c r="E35" s="112"/>
      <c r="F35" s="113"/>
      <c r="G35" s="250"/>
      <c r="H35" s="114"/>
      <c r="I35" s="113"/>
      <c r="J35" s="250"/>
      <c r="K35" s="114"/>
      <c r="L35" s="105"/>
      <c r="M35" s="105"/>
      <c r="N35" s="105"/>
      <c r="O35" s="105"/>
      <c r="P35" s="105"/>
      <c r="Q35" s="105"/>
    </row>
    <row r="36" spans="1:17" ht="27" customHeight="1">
      <c r="A36" s="107">
        <v>34</v>
      </c>
      <c r="B36" s="115"/>
      <c r="C36" s="108"/>
      <c r="D36" s="108"/>
      <c r="E36" s="112"/>
      <c r="F36" s="113"/>
      <c r="G36" s="250"/>
      <c r="H36" s="114"/>
      <c r="I36" s="113"/>
      <c r="J36" s="250"/>
      <c r="K36" s="114"/>
      <c r="L36" s="105"/>
      <c r="M36" s="105"/>
      <c r="N36" s="105"/>
      <c r="O36" s="105"/>
      <c r="P36" s="105"/>
      <c r="Q36" s="105"/>
    </row>
    <row r="37" spans="1:17" ht="27" customHeight="1">
      <c r="A37" s="107">
        <v>35</v>
      </c>
      <c r="B37" s="115"/>
      <c r="C37" s="108"/>
      <c r="D37" s="108"/>
      <c r="E37" s="112"/>
      <c r="F37" s="113"/>
      <c r="G37" s="250"/>
      <c r="H37" s="114"/>
      <c r="I37" s="113"/>
      <c r="J37" s="250"/>
      <c r="K37" s="114"/>
      <c r="L37" s="105"/>
      <c r="M37" s="105"/>
      <c r="N37" s="105"/>
      <c r="O37" s="105"/>
      <c r="P37" s="105"/>
      <c r="Q37" s="105"/>
    </row>
    <row r="38" spans="1:17" ht="27" customHeight="1">
      <c r="A38" s="107">
        <v>36</v>
      </c>
      <c r="B38" s="115"/>
      <c r="C38" s="108"/>
      <c r="D38" s="108"/>
      <c r="E38" s="112"/>
      <c r="F38" s="113"/>
      <c r="G38" s="250"/>
      <c r="H38" s="114"/>
      <c r="I38" s="113"/>
      <c r="J38" s="250"/>
      <c r="K38" s="114"/>
      <c r="L38" s="105"/>
      <c r="M38" s="105"/>
      <c r="N38" s="105"/>
      <c r="O38" s="105"/>
      <c r="P38" s="105"/>
      <c r="Q38" s="105"/>
    </row>
    <row r="39" spans="1:17" ht="27" customHeight="1">
      <c r="A39" s="107">
        <v>37</v>
      </c>
      <c r="B39" s="108"/>
      <c r="C39" s="108"/>
      <c r="D39" s="108"/>
      <c r="E39" s="112"/>
      <c r="F39" s="113"/>
      <c r="G39" s="250"/>
      <c r="H39" s="114"/>
      <c r="I39" s="113"/>
      <c r="J39" s="250"/>
      <c r="K39" s="114"/>
      <c r="L39" s="105"/>
      <c r="M39" s="105"/>
      <c r="N39" s="105"/>
      <c r="O39" s="105"/>
      <c r="P39" s="105"/>
      <c r="Q39" s="105"/>
    </row>
    <row r="40" spans="1:17" ht="27" customHeight="1">
      <c r="A40" s="107">
        <v>38</v>
      </c>
      <c r="B40" s="115"/>
      <c r="C40" s="108"/>
      <c r="D40" s="108"/>
      <c r="E40" s="112"/>
      <c r="F40" s="113"/>
      <c r="G40" s="250"/>
      <c r="H40" s="114"/>
      <c r="I40" s="113"/>
      <c r="J40" s="250"/>
      <c r="K40" s="114"/>
      <c r="L40" s="105"/>
      <c r="M40" s="105"/>
      <c r="N40" s="105"/>
      <c r="O40" s="105"/>
      <c r="P40" s="105"/>
      <c r="Q40" s="105"/>
    </row>
    <row r="41" spans="1:17" ht="27" customHeight="1">
      <c r="A41" s="107">
        <v>39</v>
      </c>
      <c r="B41" s="115"/>
      <c r="C41" s="108"/>
      <c r="D41" s="108"/>
      <c r="E41" s="112"/>
      <c r="F41" s="113"/>
      <c r="G41" s="250"/>
      <c r="H41" s="114"/>
      <c r="I41" s="113"/>
      <c r="J41" s="250"/>
      <c r="K41" s="114"/>
      <c r="L41" s="105"/>
      <c r="M41" s="105"/>
      <c r="N41" s="105"/>
      <c r="O41" s="105"/>
      <c r="P41" s="105"/>
      <c r="Q41" s="105"/>
    </row>
    <row r="42" spans="1:17" ht="27" customHeight="1">
      <c r="A42" s="107">
        <v>40</v>
      </c>
      <c r="B42" s="115"/>
      <c r="C42" s="108"/>
      <c r="D42" s="108"/>
      <c r="E42" s="112"/>
      <c r="F42" s="113"/>
      <c r="G42" s="250"/>
      <c r="H42" s="114"/>
      <c r="I42" s="113"/>
      <c r="J42" s="250"/>
      <c r="K42" s="114"/>
      <c r="L42" s="105"/>
      <c r="M42" s="105"/>
      <c r="N42" s="105"/>
      <c r="O42" s="105"/>
      <c r="P42" s="105"/>
      <c r="Q42" s="105"/>
    </row>
    <row r="43" spans="1:17" ht="27" customHeight="1">
      <c r="A43" s="107">
        <v>41</v>
      </c>
      <c r="B43" s="115"/>
      <c r="C43" s="108"/>
      <c r="D43" s="108"/>
      <c r="E43" s="112"/>
      <c r="F43" s="113"/>
      <c r="G43" s="250"/>
      <c r="H43" s="114"/>
      <c r="I43" s="113"/>
      <c r="J43" s="250"/>
      <c r="K43" s="114"/>
      <c r="L43" s="105"/>
      <c r="M43" s="105"/>
      <c r="N43" s="105"/>
      <c r="O43" s="105"/>
      <c r="P43" s="105"/>
      <c r="Q43" s="105"/>
    </row>
    <row r="44" spans="1:17" ht="13.5">
      <c r="A44" s="117">
        <v>1</v>
      </c>
      <c r="B44" s="106">
        <v>2</v>
      </c>
      <c r="C44" s="117">
        <v>3</v>
      </c>
      <c r="D44" s="106">
        <v>4</v>
      </c>
      <c r="E44" s="117">
        <v>5</v>
      </c>
      <c r="F44" s="106">
        <v>6</v>
      </c>
      <c r="H44" s="117">
        <v>7</v>
      </c>
      <c r="I44" s="106">
        <v>8</v>
      </c>
      <c r="K44" s="117">
        <v>9</v>
      </c>
      <c r="L44" s="106">
        <v>10</v>
      </c>
      <c r="M44" s="117">
        <v>11</v>
      </c>
      <c r="N44" s="106">
        <v>12</v>
      </c>
      <c r="O44" s="117">
        <v>13</v>
      </c>
      <c r="P44" s="106">
        <v>14</v>
      </c>
      <c r="Q44" s="117">
        <v>15</v>
      </c>
    </row>
    <row r="45" spans="1:17" ht="13.5">
      <c r="A45" s="117">
        <v>1</v>
      </c>
      <c r="B45" s="106">
        <v>2</v>
      </c>
      <c r="C45" s="117">
        <v>3</v>
      </c>
      <c r="D45" s="106">
        <v>4</v>
      </c>
      <c r="E45" s="117">
        <v>5</v>
      </c>
      <c r="F45" s="106">
        <v>6</v>
      </c>
      <c r="G45" s="117">
        <v>7</v>
      </c>
      <c r="H45" s="106">
        <v>8</v>
      </c>
      <c r="I45" s="117">
        <v>9</v>
      </c>
      <c r="J45" s="106">
        <v>10</v>
      </c>
      <c r="K45" s="117">
        <v>11</v>
      </c>
      <c r="L45" s="106">
        <v>12</v>
      </c>
      <c r="M45" s="117">
        <v>13</v>
      </c>
      <c r="N45" s="106">
        <v>14</v>
      </c>
      <c r="O45" s="117">
        <v>15</v>
      </c>
      <c r="P45" s="106">
        <v>16</v>
      </c>
      <c r="Q45" s="117">
        <v>17</v>
      </c>
    </row>
  </sheetData>
  <mergeCells count="6">
    <mergeCell ref="F1:H1"/>
    <mergeCell ref="I1:K1"/>
    <mergeCell ref="C1:C2"/>
    <mergeCell ref="A1:A2"/>
    <mergeCell ref="D1:D2"/>
    <mergeCell ref="B1:B2"/>
  </mergeCells>
  <dataValidations count="3">
    <dataValidation allowBlank="1" showInputMessage="1" showErrorMessage="1" imeMode="off" sqref="E1:E43"/>
    <dataValidation allowBlank="1" showInputMessage="1" showErrorMessage="1" imeMode="hiragana" sqref="D1:D2 F2:Q43"/>
    <dataValidation type="list" allowBlank="1" showInputMessage="1" showErrorMessage="1" imeMode="hiragana" sqref="D3:D43">
      <formula1>$S$1:$S$2</formula1>
    </dataValidation>
  </dataValidation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I44"/>
  <sheetViews>
    <sheetView workbookViewId="0" topLeftCell="A1">
      <pane xSplit="2" ySplit="2" topLeftCell="C19" activePane="bottomRight" state="frozen"/>
      <selection pane="topLeft" activeCell="A1" sqref="A1"/>
      <selection pane="topRight" activeCell="C1" sqref="C1"/>
      <selection pane="bottomLeft" activeCell="A3" sqref="A3"/>
      <selection pane="bottomRight" activeCell="A43" sqref="A43"/>
    </sheetView>
  </sheetViews>
  <sheetFormatPr defaultColWidth="9.00390625" defaultRowHeight="13.5"/>
  <cols>
    <col min="1" max="1" width="4.125" style="119" customWidth="1"/>
    <col min="2" max="2" width="16.125" style="119" customWidth="1"/>
    <col min="3" max="10" width="4.375" style="119" customWidth="1"/>
    <col min="11" max="11" width="6.75390625" style="119" bestFit="1" customWidth="1"/>
    <col min="12" max="12" width="4.375" style="119" customWidth="1"/>
    <col min="13" max="13" width="1.37890625" style="119" customWidth="1"/>
    <col min="14" max="21" width="4.375" style="119" customWidth="1"/>
    <col min="22" max="22" width="6.75390625" style="119" bestFit="1" customWidth="1"/>
    <col min="23" max="23" width="4.375" style="119" customWidth="1"/>
    <col min="24" max="24" width="1.37890625" style="119" customWidth="1"/>
    <col min="25" max="32" width="4.375" style="119" customWidth="1"/>
    <col min="33" max="33" width="6.75390625" style="119" bestFit="1" customWidth="1"/>
    <col min="34" max="34" width="4.375" style="119" customWidth="1"/>
    <col min="35" max="35" width="5.25390625" style="119" bestFit="1" customWidth="1"/>
    <col min="36" max="16384" width="9.00390625" style="119" customWidth="1"/>
  </cols>
  <sheetData>
    <row r="1" spans="1:35" ht="18.75">
      <c r="A1" s="244" t="s">
        <v>340</v>
      </c>
      <c r="B1" s="248" t="s">
        <v>83</v>
      </c>
      <c r="C1" s="258" t="s">
        <v>254</v>
      </c>
      <c r="D1" s="258"/>
      <c r="E1" s="258"/>
      <c r="F1" s="258"/>
      <c r="G1" s="258"/>
      <c r="H1" s="258"/>
      <c r="I1" s="258"/>
      <c r="J1" s="258"/>
      <c r="K1" s="258"/>
      <c r="L1" s="258"/>
      <c r="N1" s="258" t="s">
        <v>255</v>
      </c>
      <c r="O1" s="258"/>
      <c r="P1" s="258"/>
      <c r="Q1" s="258"/>
      <c r="R1" s="258"/>
      <c r="S1" s="258"/>
      <c r="T1" s="258"/>
      <c r="U1" s="258"/>
      <c r="V1" s="258"/>
      <c r="W1" s="258"/>
      <c r="Y1" s="258" t="s">
        <v>256</v>
      </c>
      <c r="Z1" s="258"/>
      <c r="AA1" s="258"/>
      <c r="AB1" s="258"/>
      <c r="AC1" s="258"/>
      <c r="AD1" s="258"/>
      <c r="AE1" s="258"/>
      <c r="AF1" s="258"/>
      <c r="AG1" s="258"/>
      <c r="AH1" s="258"/>
      <c r="AI1" s="247" t="s">
        <v>257</v>
      </c>
    </row>
    <row r="2" spans="1:35" ht="13.5">
      <c r="A2" s="245"/>
      <c r="B2" s="248"/>
      <c r="C2" s="121" t="s">
        <v>12</v>
      </c>
      <c r="D2" s="122" t="s">
        <v>13</v>
      </c>
      <c r="E2" s="122" t="s">
        <v>14</v>
      </c>
      <c r="F2" s="122" t="s">
        <v>15</v>
      </c>
      <c r="G2" s="122" t="s">
        <v>16</v>
      </c>
      <c r="H2" s="122" t="s">
        <v>17</v>
      </c>
      <c r="I2" s="122" t="s">
        <v>258</v>
      </c>
      <c r="J2" s="122" t="s">
        <v>259</v>
      </c>
      <c r="K2" s="123" t="s">
        <v>20</v>
      </c>
      <c r="L2" s="120" t="s">
        <v>261</v>
      </c>
      <c r="M2" s="124"/>
      <c r="N2" s="121" t="s">
        <v>12</v>
      </c>
      <c r="O2" s="122" t="s">
        <v>13</v>
      </c>
      <c r="P2" s="122" t="s">
        <v>14</v>
      </c>
      <c r="Q2" s="122" t="s">
        <v>15</v>
      </c>
      <c r="R2" s="122" t="s">
        <v>16</v>
      </c>
      <c r="S2" s="122" t="s">
        <v>17</v>
      </c>
      <c r="T2" s="122" t="s">
        <v>258</v>
      </c>
      <c r="U2" s="122" t="s">
        <v>259</v>
      </c>
      <c r="V2" s="123" t="s">
        <v>20</v>
      </c>
      <c r="W2" s="120" t="s">
        <v>261</v>
      </c>
      <c r="X2" s="124"/>
      <c r="Y2" s="120" t="s">
        <v>12</v>
      </c>
      <c r="Z2" s="120" t="s">
        <v>13</v>
      </c>
      <c r="AA2" s="120" t="s">
        <v>14</v>
      </c>
      <c r="AB2" s="120" t="s">
        <v>15</v>
      </c>
      <c r="AC2" s="120" t="s">
        <v>16</v>
      </c>
      <c r="AD2" s="120" t="s">
        <v>17</v>
      </c>
      <c r="AE2" s="120" t="s">
        <v>258</v>
      </c>
      <c r="AF2" s="120" t="s">
        <v>259</v>
      </c>
      <c r="AG2" s="123" t="s">
        <v>20</v>
      </c>
      <c r="AH2" s="125" t="s">
        <v>261</v>
      </c>
      <c r="AI2" s="247"/>
    </row>
    <row r="3" spans="1:35" ht="14.25" customHeight="1">
      <c r="A3" s="118">
        <v>1</v>
      </c>
      <c r="B3" s="126" t="str">
        <f>+'氏名・志望・出席日数'!B3</f>
        <v>第一中　学子</v>
      </c>
      <c r="C3" s="127">
        <v>3</v>
      </c>
      <c r="D3" s="128">
        <v>4</v>
      </c>
      <c r="E3" s="128">
        <v>4</v>
      </c>
      <c r="F3" s="128">
        <v>3</v>
      </c>
      <c r="G3" s="128">
        <v>3</v>
      </c>
      <c r="H3" s="128">
        <v>3</v>
      </c>
      <c r="I3" s="128">
        <v>4</v>
      </c>
      <c r="J3" s="128">
        <v>4</v>
      </c>
      <c r="K3" s="129">
        <v>4</v>
      </c>
      <c r="L3" s="130">
        <f aca="true" t="shared" si="0" ref="L3:L42">SUM(C3:K3)</f>
        <v>32</v>
      </c>
      <c r="N3" s="127">
        <v>3</v>
      </c>
      <c r="O3" s="128">
        <v>4</v>
      </c>
      <c r="P3" s="128">
        <v>4</v>
      </c>
      <c r="Q3" s="128">
        <v>3</v>
      </c>
      <c r="R3" s="128">
        <v>3</v>
      </c>
      <c r="S3" s="128">
        <v>3</v>
      </c>
      <c r="T3" s="128">
        <v>4</v>
      </c>
      <c r="U3" s="128">
        <v>3</v>
      </c>
      <c r="V3" s="129">
        <v>3</v>
      </c>
      <c r="W3" s="131">
        <f aca="true" t="shared" si="1" ref="W3:W42">SUM(N3:V3)</f>
        <v>30</v>
      </c>
      <c r="Y3" s="127">
        <v>3</v>
      </c>
      <c r="Z3" s="128">
        <v>3</v>
      </c>
      <c r="AA3" s="128">
        <v>4</v>
      </c>
      <c r="AB3" s="128">
        <v>3</v>
      </c>
      <c r="AC3" s="128">
        <v>3</v>
      </c>
      <c r="AD3" s="128">
        <v>3</v>
      </c>
      <c r="AE3" s="128">
        <v>4</v>
      </c>
      <c r="AF3" s="128">
        <v>3</v>
      </c>
      <c r="AG3" s="129">
        <v>3</v>
      </c>
      <c r="AH3" s="132">
        <f aca="true" t="shared" si="2" ref="AH3:AH42">SUM(Y3:AG3)</f>
        <v>29</v>
      </c>
      <c r="AI3" s="131">
        <f aca="true" t="shared" si="3" ref="AI3:AI42">L3+W3+AH3</f>
        <v>91</v>
      </c>
    </row>
    <row r="4" spans="1:35" ht="14.25" customHeight="1">
      <c r="A4" s="118">
        <v>2</v>
      </c>
      <c r="B4" s="126" t="str">
        <f>+'氏名・志望・出席日数'!B4</f>
        <v>第二中　学太郎</v>
      </c>
      <c r="C4" s="127">
        <v>2</v>
      </c>
      <c r="D4" s="128">
        <v>2</v>
      </c>
      <c r="E4" s="128">
        <v>2</v>
      </c>
      <c r="F4" s="128">
        <v>2</v>
      </c>
      <c r="G4" s="128">
        <v>3</v>
      </c>
      <c r="H4" s="128">
        <v>3</v>
      </c>
      <c r="I4" s="128">
        <v>2</v>
      </c>
      <c r="J4" s="128">
        <v>2</v>
      </c>
      <c r="K4" s="129">
        <v>2</v>
      </c>
      <c r="L4" s="130">
        <f t="shared" si="0"/>
        <v>20</v>
      </c>
      <c r="N4" s="127">
        <v>3</v>
      </c>
      <c r="O4" s="128">
        <v>3</v>
      </c>
      <c r="P4" s="128">
        <v>4</v>
      </c>
      <c r="Q4" s="128">
        <v>3</v>
      </c>
      <c r="R4" s="128">
        <v>3</v>
      </c>
      <c r="S4" s="128">
        <v>5</v>
      </c>
      <c r="T4" s="128">
        <v>3</v>
      </c>
      <c r="U4" s="128">
        <v>3</v>
      </c>
      <c r="V4" s="129">
        <v>3</v>
      </c>
      <c r="W4" s="131">
        <f t="shared" si="1"/>
        <v>30</v>
      </c>
      <c r="Y4" s="127">
        <v>1</v>
      </c>
      <c r="Z4" s="128">
        <v>1</v>
      </c>
      <c r="AA4" s="128">
        <v>1</v>
      </c>
      <c r="AB4" s="128">
        <v>1</v>
      </c>
      <c r="AC4" s="128">
        <v>2</v>
      </c>
      <c r="AD4" s="128">
        <v>2</v>
      </c>
      <c r="AE4" s="128">
        <v>3</v>
      </c>
      <c r="AF4" s="128">
        <v>2</v>
      </c>
      <c r="AG4" s="129">
        <v>1</v>
      </c>
      <c r="AH4" s="132">
        <f t="shared" si="2"/>
        <v>14</v>
      </c>
      <c r="AI4" s="131">
        <f t="shared" si="3"/>
        <v>64</v>
      </c>
    </row>
    <row r="5" spans="1:35" ht="14.25" customHeight="1">
      <c r="A5" s="118">
        <v>3</v>
      </c>
      <c r="B5" s="126" t="str">
        <f>+'氏名・志望・出席日数'!B5</f>
        <v>第三中　学美</v>
      </c>
      <c r="C5" s="127">
        <v>3</v>
      </c>
      <c r="D5" s="128">
        <v>2</v>
      </c>
      <c r="E5" s="128">
        <v>2</v>
      </c>
      <c r="F5" s="128">
        <v>2</v>
      </c>
      <c r="G5" s="128">
        <v>4</v>
      </c>
      <c r="H5" s="128">
        <v>3</v>
      </c>
      <c r="I5" s="128">
        <v>3</v>
      </c>
      <c r="J5" s="128">
        <v>3</v>
      </c>
      <c r="K5" s="129">
        <v>3</v>
      </c>
      <c r="L5" s="130">
        <f t="shared" si="0"/>
        <v>25</v>
      </c>
      <c r="N5" s="127">
        <v>3</v>
      </c>
      <c r="O5" s="128">
        <v>3</v>
      </c>
      <c r="P5" s="128">
        <v>3</v>
      </c>
      <c r="Q5" s="128">
        <v>3</v>
      </c>
      <c r="R5" s="128">
        <v>3</v>
      </c>
      <c r="S5" s="128">
        <v>4</v>
      </c>
      <c r="T5" s="128">
        <v>3</v>
      </c>
      <c r="U5" s="128">
        <v>3</v>
      </c>
      <c r="V5" s="129">
        <v>3</v>
      </c>
      <c r="W5" s="131">
        <f t="shared" si="1"/>
        <v>28</v>
      </c>
      <c r="Y5" s="127">
        <v>4</v>
      </c>
      <c r="Z5" s="128">
        <v>3</v>
      </c>
      <c r="AA5" s="128">
        <v>2</v>
      </c>
      <c r="AB5" s="128">
        <v>3</v>
      </c>
      <c r="AC5" s="128">
        <v>3</v>
      </c>
      <c r="AD5" s="128">
        <v>4</v>
      </c>
      <c r="AE5" s="128">
        <v>3</v>
      </c>
      <c r="AF5" s="128">
        <v>3</v>
      </c>
      <c r="AG5" s="129">
        <v>3</v>
      </c>
      <c r="AH5" s="132">
        <f t="shared" si="2"/>
        <v>28</v>
      </c>
      <c r="AI5" s="131">
        <f t="shared" si="3"/>
        <v>81</v>
      </c>
    </row>
    <row r="6" spans="1:35" ht="14.25" customHeight="1">
      <c r="A6" s="118">
        <v>4</v>
      </c>
      <c r="B6" s="126" t="str">
        <f>+'氏名・志望・出席日数'!B6</f>
        <v>志学　中太郎</v>
      </c>
      <c r="C6" s="127">
        <v>3</v>
      </c>
      <c r="D6" s="128">
        <v>3</v>
      </c>
      <c r="E6" s="128">
        <v>2</v>
      </c>
      <c r="F6" s="128">
        <v>2</v>
      </c>
      <c r="G6" s="128">
        <v>2</v>
      </c>
      <c r="H6" s="128">
        <v>2</v>
      </c>
      <c r="I6" s="128">
        <v>3</v>
      </c>
      <c r="J6" s="128">
        <v>2</v>
      </c>
      <c r="K6" s="129">
        <v>3</v>
      </c>
      <c r="L6" s="130">
        <f t="shared" si="0"/>
        <v>22</v>
      </c>
      <c r="N6" s="127">
        <v>3</v>
      </c>
      <c r="O6" s="128">
        <v>3</v>
      </c>
      <c r="P6" s="128">
        <v>2</v>
      </c>
      <c r="Q6" s="128">
        <v>2</v>
      </c>
      <c r="R6" s="128">
        <v>2</v>
      </c>
      <c r="S6" s="128">
        <v>3</v>
      </c>
      <c r="T6" s="128">
        <v>3</v>
      </c>
      <c r="U6" s="128">
        <v>2</v>
      </c>
      <c r="V6" s="129">
        <v>4</v>
      </c>
      <c r="W6" s="131">
        <f t="shared" si="1"/>
        <v>24</v>
      </c>
      <c r="Y6" s="127">
        <v>3</v>
      </c>
      <c r="Z6" s="128">
        <v>3</v>
      </c>
      <c r="AA6" s="128">
        <v>2</v>
      </c>
      <c r="AB6" s="128">
        <v>2</v>
      </c>
      <c r="AC6" s="128">
        <v>2</v>
      </c>
      <c r="AD6" s="128">
        <v>3</v>
      </c>
      <c r="AE6" s="128">
        <v>3</v>
      </c>
      <c r="AF6" s="128">
        <v>2</v>
      </c>
      <c r="AG6" s="129">
        <v>4</v>
      </c>
      <c r="AH6" s="132">
        <f t="shared" si="2"/>
        <v>24</v>
      </c>
      <c r="AI6" s="131">
        <f t="shared" si="3"/>
        <v>70</v>
      </c>
    </row>
    <row r="7" spans="1:35" ht="14.25" customHeight="1">
      <c r="A7" s="118">
        <v>5</v>
      </c>
      <c r="B7" s="126" t="str">
        <f>+'氏名・志望・出席日数'!B7</f>
        <v>北三瓶　中代</v>
      </c>
      <c r="C7" s="127">
        <v>3</v>
      </c>
      <c r="D7" s="128">
        <v>4</v>
      </c>
      <c r="E7" s="128">
        <v>3</v>
      </c>
      <c r="F7" s="128">
        <v>4</v>
      </c>
      <c r="G7" s="128">
        <v>4</v>
      </c>
      <c r="H7" s="128">
        <v>4</v>
      </c>
      <c r="I7" s="128">
        <v>4</v>
      </c>
      <c r="J7" s="128">
        <v>3</v>
      </c>
      <c r="K7" s="129">
        <v>4</v>
      </c>
      <c r="L7" s="130">
        <f t="shared" si="0"/>
        <v>33</v>
      </c>
      <c r="N7" s="127">
        <v>3</v>
      </c>
      <c r="O7" s="128">
        <v>4</v>
      </c>
      <c r="P7" s="128">
        <v>3</v>
      </c>
      <c r="Q7" s="128">
        <v>3</v>
      </c>
      <c r="R7" s="128">
        <v>4</v>
      </c>
      <c r="S7" s="128">
        <v>4</v>
      </c>
      <c r="T7" s="128">
        <v>4</v>
      </c>
      <c r="U7" s="128">
        <v>3</v>
      </c>
      <c r="V7" s="129">
        <v>4</v>
      </c>
      <c r="W7" s="131">
        <f t="shared" si="1"/>
        <v>32</v>
      </c>
      <c r="Y7" s="127">
        <v>4</v>
      </c>
      <c r="Z7" s="128">
        <v>4</v>
      </c>
      <c r="AA7" s="128">
        <v>3</v>
      </c>
      <c r="AB7" s="128">
        <v>3</v>
      </c>
      <c r="AC7" s="128">
        <v>4</v>
      </c>
      <c r="AD7" s="128">
        <v>4</v>
      </c>
      <c r="AE7" s="128">
        <v>3</v>
      </c>
      <c r="AF7" s="128">
        <v>3</v>
      </c>
      <c r="AG7" s="129">
        <v>4</v>
      </c>
      <c r="AH7" s="132">
        <f t="shared" si="2"/>
        <v>32</v>
      </c>
      <c r="AI7" s="131">
        <f t="shared" si="3"/>
        <v>97</v>
      </c>
    </row>
    <row r="8" spans="1:35" ht="14.25" customHeight="1">
      <c r="A8" s="118">
        <v>6</v>
      </c>
      <c r="B8" s="126" t="str">
        <f>+'氏名・志望・出席日数'!B8</f>
        <v>池田　中吉</v>
      </c>
      <c r="C8" s="127">
        <v>3</v>
      </c>
      <c r="D8" s="128">
        <v>3</v>
      </c>
      <c r="E8" s="128">
        <v>3</v>
      </c>
      <c r="F8" s="128">
        <v>4</v>
      </c>
      <c r="G8" s="128">
        <v>4</v>
      </c>
      <c r="H8" s="128">
        <v>3</v>
      </c>
      <c r="I8" s="128">
        <v>3</v>
      </c>
      <c r="J8" s="128">
        <v>4</v>
      </c>
      <c r="K8" s="129">
        <v>4</v>
      </c>
      <c r="L8" s="130">
        <f t="shared" si="0"/>
        <v>31</v>
      </c>
      <c r="N8" s="127">
        <v>3</v>
      </c>
      <c r="O8" s="128">
        <v>3</v>
      </c>
      <c r="P8" s="128">
        <v>3</v>
      </c>
      <c r="Q8" s="128">
        <v>3</v>
      </c>
      <c r="R8" s="128">
        <v>4</v>
      </c>
      <c r="S8" s="128">
        <v>4</v>
      </c>
      <c r="T8" s="128">
        <v>3</v>
      </c>
      <c r="U8" s="128">
        <v>3</v>
      </c>
      <c r="V8" s="129">
        <v>3</v>
      </c>
      <c r="W8" s="131">
        <f t="shared" si="1"/>
        <v>29</v>
      </c>
      <c r="Y8" s="127">
        <v>3</v>
      </c>
      <c r="Z8" s="128">
        <v>3</v>
      </c>
      <c r="AA8" s="128">
        <v>3</v>
      </c>
      <c r="AB8" s="128">
        <v>3</v>
      </c>
      <c r="AC8" s="128">
        <v>3</v>
      </c>
      <c r="AD8" s="128">
        <v>4</v>
      </c>
      <c r="AE8" s="128">
        <v>3</v>
      </c>
      <c r="AF8" s="128">
        <v>3</v>
      </c>
      <c r="AG8" s="129">
        <v>3</v>
      </c>
      <c r="AH8" s="132">
        <f t="shared" si="2"/>
        <v>28</v>
      </c>
      <c r="AI8" s="131">
        <f t="shared" si="3"/>
        <v>88</v>
      </c>
    </row>
    <row r="9" spans="1:35" ht="14.25" customHeight="1">
      <c r="A9" s="118">
        <v>7</v>
      </c>
      <c r="B9" s="126" t="str">
        <f>+'氏名・志望・出席日数'!B9</f>
        <v>頓原　中助</v>
      </c>
      <c r="C9" s="127">
        <v>3</v>
      </c>
      <c r="D9" s="128">
        <v>4</v>
      </c>
      <c r="E9" s="128">
        <v>3</v>
      </c>
      <c r="F9" s="128">
        <v>3</v>
      </c>
      <c r="G9" s="128">
        <v>4</v>
      </c>
      <c r="H9" s="128">
        <v>3</v>
      </c>
      <c r="I9" s="128">
        <v>4</v>
      </c>
      <c r="J9" s="128">
        <v>3</v>
      </c>
      <c r="K9" s="129">
        <v>4</v>
      </c>
      <c r="L9" s="130">
        <f t="shared" si="0"/>
        <v>31</v>
      </c>
      <c r="N9" s="127">
        <v>4</v>
      </c>
      <c r="O9" s="128">
        <v>4</v>
      </c>
      <c r="P9" s="128">
        <v>3</v>
      </c>
      <c r="Q9" s="128">
        <v>4</v>
      </c>
      <c r="R9" s="128">
        <v>4</v>
      </c>
      <c r="S9" s="128">
        <v>3</v>
      </c>
      <c r="T9" s="128">
        <v>3</v>
      </c>
      <c r="U9" s="128">
        <v>3</v>
      </c>
      <c r="V9" s="129">
        <v>3</v>
      </c>
      <c r="W9" s="131">
        <f t="shared" si="1"/>
        <v>31</v>
      </c>
      <c r="Y9" s="127">
        <v>4</v>
      </c>
      <c r="Z9" s="128">
        <v>4</v>
      </c>
      <c r="AA9" s="128">
        <v>3</v>
      </c>
      <c r="AB9" s="128">
        <v>3</v>
      </c>
      <c r="AC9" s="128">
        <v>4</v>
      </c>
      <c r="AD9" s="128">
        <v>3</v>
      </c>
      <c r="AE9" s="128">
        <v>3</v>
      </c>
      <c r="AF9" s="128">
        <v>2</v>
      </c>
      <c r="AG9" s="129">
        <v>3</v>
      </c>
      <c r="AH9" s="132">
        <f t="shared" si="2"/>
        <v>29</v>
      </c>
      <c r="AI9" s="131">
        <f t="shared" si="3"/>
        <v>91</v>
      </c>
    </row>
    <row r="10" spans="1:35" ht="14.25" customHeight="1">
      <c r="A10" s="118">
        <v>8</v>
      </c>
      <c r="B10" s="126" t="str">
        <f>+'氏名・志望・出席日数'!B10</f>
        <v>平田　光子</v>
      </c>
      <c r="C10" s="127">
        <v>3</v>
      </c>
      <c r="D10" s="128">
        <v>3</v>
      </c>
      <c r="E10" s="128">
        <v>2</v>
      </c>
      <c r="F10" s="128">
        <v>3</v>
      </c>
      <c r="G10" s="128">
        <v>3</v>
      </c>
      <c r="H10" s="128">
        <v>3</v>
      </c>
      <c r="I10" s="128">
        <v>3</v>
      </c>
      <c r="J10" s="128">
        <v>3</v>
      </c>
      <c r="K10" s="129">
        <v>3</v>
      </c>
      <c r="L10" s="130">
        <f t="shared" si="0"/>
        <v>26</v>
      </c>
      <c r="N10" s="127">
        <v>3</v>
      </c>
      <c r="O10" s="128">
        <v>3</v>
      </c>
      <c r="P10" s="128">
        <v>2</v>
      </c>
      <c r="Q10" s="128">
        <v>2</v>
      </c>
      <c r="R10" s="128">
        <v>3</v>
      </c>
      <c r="S10" s="128">
        <v>3</v>
      </c>
      <c r="T10" s="128">
        <v>3</v>
      </c>
      <c r="U10" s="128">
        <v>2</v>
      </c>
      <c r="V10" s="129">
        <v>3</v>
      </c>
      <c r="W10" s="131">
        <f t="shared" si="1"/>
        <v>24</v>
      </c>
      <c r="Y10" s="127">
        <v>3</v>
      </c>
      <c r="Z10" s="128">
        <v>2</v>
      </c>
      <c r="AA10" s="128">
        <v>2</v>
      </c>
      <c r="AB10" s="128">
        <v>2</v>
      </c>
      <c r="AC10" s="128">
        <v>3</v>
      </c>
      <c r="AD10" s="128">
        <v>3</v>
      </c>
      <c r="AE10" s="128">
        <v>3</v>
      </c>
      <c r="AF10" s="128">
        <v>2</v>
      </c>
      <c r="AG10" s="129">
        <v>2</v>
      </c>
      <c r="AH10" s="132">
        <f t="shared" si="2"/>
        <v>22</v>
      </c>
      <c r="AI10" s="131">
        <f t="shared" si="3"/>
        <v>72</v>
      </c>
    </row>
    <row r="11" spans="1:35" ht="14.25" customHeight="1">
      <c r="A11" s="118">
        <v>9</v>
      </c>
      <c r="B11" s="126" t="str">
        <f>+'氏名・志望・出席日数'!B11</f>
        <v>平田　佐香</v>
      </c>
      <c r="C11" s="127">
        <v>4</v>
      </c>
      <c r="D11" s="128">
        <v>4</v>
      </c>
      <c r="E11" s="128">
        <v>4</v>
      </c>
      <c r="F11" s="128">
        <v>4</v>
      </c>
      <c r="G11" s="128">
        <v>4</v>
      </c>
      <c r="H11" s="128">
        <v>4</v>
      </c>
      <c r="I11" s="128">
        <v>4</v>
      </c>
      <c r="J11" s="128">
        <v>4</v>
      </c>
      <c r="K11" s="129">
        <v>4</v>
      </c>
      <c r="L11" s="130">
        <f t="shared" si="0"/>
        <v>36</v>
      </c>
      <c r="N11" s="127">
        <v>4</v>
      </c>
      <c r="O11" s="128">
        <v>4</v>
      </c>
      <c r="P11" s="128">
        <v>4</v>
      </c>
      <c r="Q11" s="128">
        <v>4</v>
      </c>
      <c r="R11" s="128">
        <v>5</v>
      </c>
      <c r="S11" s="128">
        <v>4</v>
      </c>
      <c r="T11" s="128">
        <v>4</v>
      </c>
      <c r="U11" s="128">
        <v>4</v>
      </c>
      <c r="V11" s="129">
        <v>4</v>
      </c>
      <c r="W11" s="131">
        <f t="shared" si="1"/>
        <v>37</v>
      </c>
      <c r="Y11" s="127">
        <v>4</v>
      </c>
      <c r="Z11" s="128">
        <v>4</v>
      </c>
      <c r="AA11" s="128">
        <v>4</v>
      </c>
      <c r="AB11" s="128">
        <v>4</v>
      </c>
      <c r="AC11" s="128">
        <v>5</v>
      </c>
      <c r="AD11" s="128">
        <v>4</v>
      </c>
      <c r="AE11" s="128">
        <v>4</v>
      </c>
      <c r="AF11" s="128">
        <v>3</v>
      </c>
      <c r="AG11" s="129">
        <v>5</v>
      </c>
      <c r="AH11" s="132">
        <f t="shared" si="2"/>
        <v>37</v>
      </c>
      <c r="AI11" s="131">
        <f t="shared" si="3"/>
        <v>110</v>
      </c>
    </row>
    <row r="12" spans="1:35" ht="14.25" customHeight="1">
      <c r="A12" s="118">
        <v>10</v>
      </c>
      <c r="B12" s="126" t="str">
        <f>+'氏名・志望・出席日数'!B12</f>
        <v>市立　旭</v>
      </c>
      <c r="C12" s="127">
        <v>3</v>
      </c>
      <c r="D12" s="128">
        <v>3</v>
      </c>
      <c r="E12" s="128">
        <v>3</v>
      </c>
      <c r="F12" s="128">
        <v>3</v>
      </c>
      <c r="G12" s="128">
        <v>4</v>
      </c>
      <c r="H12" s="128">
        <v>3</v>
      </c>
      <c r="I12" s="128">
        <v>3</v>
      </c>
      <c r="J12" s="128">
        <v>4</v>
      </c>
      <c r="K12" s="129">
        <v>4</v>
      </c>
      <c r="L12" s="130">
        <f t="shared" si="0"/>
        <v>30</v>
      </c>
      <c r="N12" s="127">
        <v>3</v>
      </c>
      <c r="O12" s="128">
        <v>4</v>
      </c>
      <c r="P12" s="128">
        <v>3</v>
      </c>
      <c r="Q12" s="128">
        <v>3</v>
      </c>
      <c r="R12" s="128">
        <v>4</v>
      </c>
      <c r="S12" s="128">
        <v>4</v>
      </c>
      <c r="T12" s="128">
        <v>3</v>
      </c>
      <c r="U12" s="128">
        <v>3</v>
      </c>
      <c r="V12" s="129">
        <v>4</v>
      </c>
      <c r="W12" s="131">
        <f t="shared" si="1"/>
        <v>31</v>
      </c>
      <c r="Y12" s="127">
        <v>4</v>
      </c>
      <c r="Z12" s="128">
        <v>4</v>
      </c>
      <c r="AA12" s="128">
        <v>3</v>
      </c>
      <c r="AB12" s="128">
        <v>3</v>
      </c>
      <c r="AC12" s="128">
        <v>3</v>
      </c>
      <c r="AD12" s="128">
        <v>4</v>
      </c>
      <c r="AE12" s="128">
        <v>3</v>
      </c>
      <c r="AF12" s="128">
        <v>2</v>
      </c>
      <c r="AG12" s="129">
        <v>4</v>
      </c>
      <c r="AH12" s="132">
        <f t="shared" si="2"/>
        <v>30</v>
      </c>
      <c r="AI12" s="131">
        <f t="shared" si="3"/>
        <v>91</v>
      </c>
    </row>
    <row r="13" spans="1:35" ht="14.25" customHeight="1">
      <c r="A13" s="118">
        <v>11</v>
      </c>
      <c r="B13" s="126" t="str">
        <f>+'氏名・志望・出席日数'!B13</f>
        <v>平田中　学斗</v>
      </c>
      <c r="C13" s="127">
        <v>5</v>
      </c>
      <c r="D13" s="128">
        <v>4</v>
      </c>
      <c r="E13" s="128">
        <v>4</v>
      </c>
      <c r="F13" s="128">
        <v>4</v>
      </c>
      <c r="G13" s="128">
        <v>4</v>
      </c>
      <c r="H13" s="128">
        <v>4</v>
      </c>
      <c r="I13" s="128">
        <v>3</v>
      </c>
      <c r="J13" s="128">
        <v>5</v>
      </c>
      <c r="K13" s="129">
        <v>5</v>
      </c>
      <c r="L13" s="130">
        <f t="shared" si="0"/>
        <v>38</v>
      </c>
      <c r="N13" s="127">
        <v>1</v>
      </c>
      <c r="O13" s="128">
        <v>2</v>
      </c>
      <c r="P13" s="128">
        <v>2</v>
      </c>
      <c r="Q13" s="128">
        <v>2</v>
      </c>
      <c r="R13" s="128">
        <v>2</v>
      </c>
      <c r="S13" s="128">
        <v>2</v>
      </c>
      <c r="T13" s="128">
        <v>3</v>
      </c>
      <c r="U13" s="128">
        <v>2</v>
      </c>
      <c r="V13" s="129">
        <v>2</v>
      </c>
      <c r="W13" s="131">
        <f t="shared" si="1"/>
        <v>18</v>
      </c>
      <c r="Y13" s="127">
        <v>1</v>
      </c>
      <c r="Z13" s="128">
        <v>2</v>
      </c>
      <c r="AA13" s="128">
        <v>2</v>
      </c>
      <c r="AB13" s="128">
        <v>2</v>
      </c>
      <c r="AC13" s="128">
        <v>2</v>
      </c>
      <c r="AD13" s="128">
        <v>2</v>
      </c>
      <c r="AE13" s="128">
        <v>3</v>
      </c>
      <c r="AF13" s="128">
        <v>2</v>
      </c>
      <c r="AG13" s="129">
        <v>2</v>
      </c>
      <c r="AH13" s="132">
        <f t="shared" si="2"/>
        <v>18</v>
      </c>
      <c r="AI13" s="131">
        <f t="shared" si="3"/>
        <v>74</v>
      </c>
    </row>
    <row r="14" spans="1:35" ht="14.25" customHeight="1">
      <c r="A14" s="118">
        <v>12</v>
      </c>
      <c r="B14" s="126" t="str">
        <f>+'氏名・志望・出席日数'!B14</f>
        <v>赤来　中弥</v>
      </c>
      <c r="C14" s="127">
        <v>3</v>
      </c>
      <c r="D14" s="128">
        <v>3</v>
      </c>
      <c r="E14" s="128">
        <v>3</v>
      </c>
      <c r="F14" s="128">
        <v>2</v>
      </c>
      <c r="G14" s="128">
        <v>3</v>
      </c>
      <c r="H14" s="128">
        <v>3</v>
      </c>
      <c r="I14" s="128">
        <v>3</v>
      </c>
      <c r="J14" s="128">
        <v>3</v>
      </c>
      <c r="K14" s="129">
        <v>3</v>
      </c>
      <c r="L14" s="130">
        <f t="shared" si="0"/>
        <v>26</v>
      </c>
      <c r="N14" s="127">
        <v>3</v>
      </c>
      <c r="O14" s="128">
        <v>3</v>
      </c>
      <c r="P14" s="128">
        <v>3</v>
      </c>
      <c r="Q14" s="128">
        <v>3</v>
      </c>
      <c r="R14" s="128">
        <v>3</v>
      </c>
      <c r="S14" s="128">
        <v>3</v>
      </c>
      <c r="T14" s="128">
        <v>3</v>
      </c>
      <c r="U14" s="128">
        <v>2</v>
      </c>
      <c r="V14" s="129">
        <v>3</v>
      </c>
      <c r="W14" s="131">
        <f t="shared" si="1"/>
        <v>26</v>
      </c>
      <c r="Y14" s="127">
        <v>3</v>
      </c>
      <c r="Z14" s="128">
        <v>3</v>
      </c>
      <c r="AA14" s="128">
        <v>3</v>
      </c>
      <c r="AB14" s="128">
        <v>3</v>
      </c>
      <c r="AC14" s="128">
        <v>3</v>
      </c>
      <c r="AD14" s="128">
        <v>3</v>
      </c>
      <c r="AE14" s="128">
        <v>3</v>
      </c>
      <c r="AF14" s="128">
        <v>3</v>
      </c>
      <c r="AG14" s="129">
        <v>3</v>
      </c>
      <c r="AH14" s="132">
        <f t="shared" si="2"/>
        <v>27</v>
      </c>
      <c r="AI14" s="131">
        <f t="shared" si="3"/>
        <v>79</v>
      </c>
    </row>
    <row r="15" spans="1:35" ht="14.25" customHeight="1">
      <c r="A15" s="118">
        <v>13</v>
      </c>
      <c r="B15" s="126" t="str">
        <f>+'氏名・志望・出席日数'!B15</f>
        <v>三刀屋　中</v>
      </c>
      <c r="C15" s="127">
        <v>5</v>
      </c>
      <c r="D15" s="128">
        <v>5</v>
      </c>
      <c r="E15" s="128">
        <v>5</v>
      </c>
      <c r="F15" s="128">
        <v>5</v>
      </c>
      <c r="G15" s="128">
        <v>4</v>
      </c>
      <c r="H15" s="128">
        <v>5</v>
      </c>
      <c r="I15" s="128">
        <v>5</v>
      </c>
      <c r="J15" s="128">
        <v>5</v>
      </c>
      <c r="K15" s="129">
        <v>5</v>
      </c>
      <c r="L15" s="130">
        <f t="shared" si="0"/>
        <v>44</v>
      </c>
      <c r="N15" s="127">
        <v>5</v>
      </c>
      <c r="O15" s="128">
        <v>5</v>
      </c>
      <c r="P15" s="128">
        <v>5</v>
      </c>
      <c r="Q15" s="128">
        <v>5</v>
      </c>
      <c r="R15" s="128">
        <v>5</v>
      </c>
      <c r="S15" s="128">
        <v>5</v>
      </c>
      <c r="T15" s="128">
        <v>5</v>
      </c>
      <c r="U15" s="128">
        <v>4</v>
      </c>
      <c r="V15" s="129">
        <v>5</v>
      </c>
      <c r="W15" s="131">
        <f t="shared" si="1"/>
        <v>44</v>
      </c>
      <c r="Y15" s="127">
        <v>5</v>
      </c>
      <c r="Z15" s="128">
        <v>5</v>
      </c>
      <c r="AA15" s="128">
        <v>5</v>
      </c>
      <c r="AB15" s="128">
        <v>5</v>
      </c>
      <c r="AC15" s="128">
        <v>5</v>
      </c>
      <c r="AD15" s="128">
        <v>5</v>
      </c>
      <c r="AE15" s="128">
        <v>5</v>
      </c>
      <c r="AF15" s="128">
        <v>5</v>
      </c>
      <c r="AG15" s="129">
        <v>5</v>
      </c>
      <c r="AH15" s="132">
        <f t="shared" si="2"/>
        <v>45</v>
      </c>
      <c r="AI15" s="131">
        <f t="shared" si="3"/>
        <v>133</v>
      </c>
    </row>
    <row r="16" spans="1:35" ht="14.25" customHeight="1">
      <c r="A16" s="118">
        <v>14</v>
      </c>
      <c r="B16" s="126" t="str">
        <f>+'氏名・志望・出席日数'!B16</f>
        <v>吉田　中道</v>
      </c>
      <c r="C16" s="127">
        <v>2</v>
      </c>
      <c r="D16" s="128">
        <v>2</v>
      </c>
      <c r="E16" s="128">
        <v>2</v>
      </c>
      <c r="F16" s="128">
        <v>2</v>
      </c>
      <c r="G16" s="128">
        <v>3</v>
      </c>
      <c r="H16" s="128">
        <v>3</v>
      </c>
      <c r="I16" s="128">
        <v>3</v>
      </c>
      <c r="J16" s="128">
        <v>2</v>
      </c>
      <c r="K16" s="129">
        <v>3</v>
      </c>
      <c r="L16" s="130">
        <f t="shared" si="0"/>
        <v>22</v>
      </c>
      <c r="N16" s="127">
        <v>3</v>
      </c>
      <c r="O16" s="128">
        <v>2</v>
      </c>
      <c r="P16" s="128">
        <v>2</v>
      </c>
      <c r="Q16" s="128">
        <v>2</v>
      </c>
      <c r="R16" s="128">
        <v>3</v>
      </c>
      <c r="S16" s="128">
        <v>2</v>
      </c>
      <c r="T16" s="128">
        <v>3</v>
      </c>
      <c r="U16" s="128">
        <v>2</v>
      </c>
      <c r="V16" s="129">
        <v>2</v>
      </c>
      <c r="W16" s="131">
        <f t="shared" si="1"/>
        <v>21</v>
      </c>
      <c r="Y16" s="127">
        <v>3</v>
      </c>
      <c r="Z16" s="128">
        <v>2</v>
      </c>
      <c r="AA16" s="128">
        <v>2</v>
      </c>
      <c r="AB16" s="128">
        <v>2</v>
      </c>
      <c r="AC16" s="128">
        <v>2</v>
      </c>
      <c r="AD16" s="128">
        <v>2</v>
      </c>
      <c r="AE16" s="128">
        <v>3</v>
      </c>
      <c r="AF16" s="128">
        <v>2</v>
      </c>
      <c r="AG16" s="129">
        <v>2</v>
      </c>
      <c r="AH16" s="132">
        <f t="shared" si="2"/>
        <v>20</v>
      </c>
      <c r="AI16" s="131">
        <f t="shared" si="3"/>
        <v>63</v>
      </c>
    </row>
    <row r="17" spans="1:35" ht="14.25" customHeight="1">
      <c r="A17" s="118">
        <v>15</v>
      </c>
      <c r="B17" s="126" t="str">
        <f>+'氏名・志望・出席日数'!B17</f>
        <v>掛合　中里</v>
      </c>
      <c r="C17" s="127">
        <v>3</v>
      </c>
      <c r="D17" s="128">
        <v>4</v>
      </c>
      <c r="E17" s="128">
        <v>4</v>
      </c>
      <c r="F17" s="128">
        <v>3</v>
      </c>
      <c r="G17" s="128">
        <v>3</v>
      </c>
      <c r="H17" s="128">
        <v>3</v>
      </c>
      <c r="I17" s="128">
        <v>2</v>
      </c>
      <c r="J17" s="128">
        <v>3</v>
      </c>
      <c r="K17" s="129">
        <v>4</v>
      </c>
      <c r="L17" s="130">
        <f t="shared" si="0"/>
        <v>29</v>
      </c>
      <c r="N17" s="127">
        <v>4</v>
      </c>
      <c r="O17" s="128">
        <v>4</v>
      </c>
      <c r="P17" s="128">
        <v>4</v>
      </c>
      <c r="Q17" s="128">
        <v>4</v>
      </c>
      <c r="R17" s="128">
        <v>4</v>
      </c>
      <c r="S17" s="128">
        <v>3</v>
      </c>
      <c r="T17" s="128">
        <v>2</v>
      </c>
      <c r="U17" s="128">
        <v>3</v>
      </c>
      <c r="V17" s="129">
        <v>4</v>
      </c>
      <c r="W17" s="131">
        <f t="shared" si="1"/>
        <v>32</v>
      </c>
      <c r="Y17" s="127">
        <v>4</v>
      </c>
      <c r="Z17" s="128">
        <v>4</v>
      </c>
      <c r="AA17" s="128">
        <v>4</v>
      </c>
      <c r="AB17" s="128">
        <v>3</v>
      </c>
      <c r="AC17" s="128">
        <v>4</v>
      </c>
      <c r="AD17" s="128">
        <v>3</v>
      </c>
      <c r="AE17" s="128">
        <v>3</v>
      </c>
      <c r="AF17" s="128">
        <v>3</v>
      </c>
      <c r="AG17" s="129">
        <v>4</v>
      </c>
      <c r="AH17" s="132">
        <f t="shared" si="2"/>
        <v>32</v>
      </c>
      <c r="AI17" s="131">
        <f t="shared" si="3"/>
        <v>93</v>
      </c>
    </row>
    <row r="18" spans="1:35" ht="14.25" customHeight="1">
      <c r="A18" s="118">
        <v>16</v>
      </c>
      <c r="B18" s="126">
        <f>+'氏名・志望・出席日数'!B18</f>
        <v>0</v>
      </c>
      <c r="C18" s="127"/>
      <c r="D18" s="128"/>
      <c r="E18" s="128"/>
      <c r="F18" s="128"/>
      <c r="G18" s="128"/>
      <c r="H18" s="128"/>
      <c r="I18" s="128"/>
      <c r="J18" s="128"/>
      <c r="K18" s="129"/>
      <c r="L18" s="130">
        <f t="shared" si="0"/>
        <v>0</v>
      </c>
      <c r="N18" s="127"/>
      <c r="O18" s="128"/>
      <c r="P18" s="128"/>
      <c r="Q18" s="128"/>
      <c r="R18" s="128"/>
      <c r="S18" s="128"/>
      <c r="T18" s="128"/>
      <c r="U18" s="128"/>
      <c r="V18" s="129"/>
      <c r="W18" s="131">
        <f t="shared" si="1"/>
        <v>0</v>
      </c>
      <c r="Y18" s="127"/>
      <c r="Z18" s="128"/>
      <c r="AA18" s="128"/>
      <c r="AB18" s="128"/>
      <c r="AC18" s="128"/>
      <c r="AD18" s="128"/>
      <c r="AE18" s="128"/>
      <c r="AF18" s="128"/>
      <c r="AG18" s="129"/>
      <c r="AH18" s="132">
        <f t="shared" si="2"/>
        <v>0</v>
      </c>
      <c r="AI18" s="131">
        <f t="shared" si="3"/>
        <v>0</v>
      </c>
    </row>
    <row r="19" spans="1:35" ht="14.25" customHeight="1">
      <c r="A19" s="118">
        <v>17</v>
      </c>
      <c r="B19" s="126">
        <f>+'氏名・志望・出席日数'!B19</f>
        <v>0</v>
      </c>
      <c r="C19" s="127"/>
      <c r="D19" s="128"/>
      <c r="E19" s="128"/>
      <c r="F19" s="128"/>
      <c r="G19" s="128"/>
      <c r="H19" s="128"/>
      <c r="I19" s="128"/>
      <c r="J19" s="128"/>
      <c r="K19" s="129"/>
      <c r="L19" s="130">
        <f t="shared" si="0"/>
        <v>0</v>
      </c>
      <c r="N19" s="127"/>
      <c r="O19" s="128"/>
      <c r="P19" s="128"/>
      <c r="Q19" s="128"/>
      <c r="R19" s="128"/>
      <c r="S19" s="128"/>
      <c r="T19" s="128"/>
      <c r="U19" s="128"/>
      <c r="V19" s="129"/>
      <c r="W19" s="131">
        <f t="shared" si="1"/>
        <v>0</v>
      </c>
      <c r="Y19" s="127"/>
      <c r="Z19" s="128"/>
      <c r="AA19" s="128"/>
      <c r="AB19" s="128"/>
      <c r="AC19" s="128"/>
      <c r="AD19" s="128"/>
      <c r="AE19" s="128"/>
      <c r="AF19" s="128"/>
      <c r="AG19" s="129"/>
      <c r="AH19" s="132">
        <f t="shared" si="2"/>
        <v>0</v>
      </c>
      <c r="AI19" s="131">
        <f t="shared" si="3"/>
        <v>0</v>
      </c>
    </row>
    <row r="20" spans="1:35" ht="14.25" customHeight="1">
      <c r="A20" s="118">
        <v>18</v>
      </c>
      <c r="B20" s="126">
        <f>+'氏名・志望・出席日数'!B20</f>
        <v>0</v>
      </c>
      <c r="C20" s="127"/>
      <c r="D20" s="128"/>
      <c r="E20" s="128"/>
      <c r="F20" s="128"/>
      <c r="G20" s="128"/>
      <c r="H20" s="128"/>
      <c r="I20" s="128"/>
      <c r="J20" s="128"/>
      <c r="K20" s="129"/>
      <c r="L20" s="130">
        <f t="shared" si="0"/>
        <v>0</v>
      </c>
      <c r="N20" s="127"/>
      <c r="O20" s="128"/>
      <c r="P20" s="128"/>
      <c r="Q20" s="128"/>
      <c r="R20" s="128"/>
      <c r="S20" s="128"/>
      <c r="T20" s="128"/>
      <c r="U20" s="128"/>
      <c r="V20" s="129"/>
      <c r="W20" s="131">
        <f t="shared" si="1"/>
        <v>0</v>
      </c>
      <c r="Y20" s="127"/>
      <c r="Z20" s="128"/>
      <c r="AA20" s="128"/>
      <c r="AB20" s="128"/>
      <c r="AC20" s="128"/>
      <c r="AD20" s="128"/>
      <c r="AE20" s="128"/>
      <c r="AF20" s="128"/>
      <c r="AG20" s="129"/>
      <c r="AH20" s="132">
        <f t="shared" si="2"/>
        <v>0</v>
      </c>
      <c r="AI20" s="131">
        <f t="shared" si="3"/>
        <v>0</v>
      </c>
    </row>
    <row r="21" spans="1:35" ht="14.25" customHeight="1">
      <c r="A21" s="118">
        <v>19</v>
      </c>
      <c r="B21" s="126">
        <f>+'氏名・志望・出席日数'!B21</f>
        <v>0</v>
      </c>
      <c r="C21" s="127"/>
      <c r="D21" s="128"/>
      <c r="E21" s="128"/>
      <c r="F21" s="128"/>
      <c r="G21" s="128"/>
      <c r="H21" s="128"/>
      <c r="I21" s="128"/>
      <c r="J21" s="128"/>
      <c r="K21" s="129"/>
      <c r="L21" s="130">
        <f t="shared" si="0"/>
        <v>0</v>
      </c>
      <c r="N21" s="127"/>
      <c r="O21" s="128"/>
      <c r="P21" s="128"/>
      <c r="Q21" s="128"/>
      <c r="R21" s="128"/>
      <c r="S21" s="128"/>
      <c r="T21" s="128"/>
      <c r="U21" s="128"/>
      <c r="V21" s="129"/>
      <c r="W21" s="131">
        <f t="shared" si="1"/>
        <v>0</v>
      </c>
      <c r="Y21" s="127"/>
      <c r="Z21" s="128"/>
      <c r="AA21" s="128"/>
      <c r="AB21" s="128"/>
      <c r="AC21" s="128"/>
      <c r="AD21" s="128"/>
      <c r="AE21" s="128"/>
      <c r="AF21" s="128"/>
      <c r="AG21" s="129"/>
      <c r="AH21" s="132">
        <f t="shared" si="2"/>
        <v>0</v>
      </c>
      <c r="AI21" s="131">
        <f t="shared" si="3"/>
        <v>0</v>
      </c>
    </row>
    <row r="22" spans="1:35" ht="14.25" customHeight="1">
      <c r="A22" s="118">
        <v>20</v>
      </c>
      <c r="B22" s="126">
        <f>+'氏名・志望・出席日数'!B22</f>
        <v>0</v>
      </c>
      <c r="C22" s="127"/>
      <c r="D22" s="128"/>
      <c r="E22" s="128"/>
      <c r="F22" s="128"/>
      <c r="G22" s="128"/>
      <c r="H22" s="128"/>
      <c r="I22" s="128"/>
      <c r="J22" s="128"/>
      <c r="K22" s="129"/>
      <c r="L22" s="130">
        <f t="shared" si="0"/>
        <v>0</v>
      </c>
      <c r="N22" s="127"/>
      <c r="O22" s="128"/>
      <c r="P22" s="128"/>
      <c r="Q22" s="128"/>
      <c r="R22" s="128"/>
      <c r="S22" s="128"/>
      <c r="T22" s="128"/>
      <c r="U22" s="128"/>
      <c r="V22" s="129"/>
      <c r="W22" s="131">
        <f t="shared" si="1"/>
        <v>0</v>
      </c>
      <c r="Y22" s="127"/>
      <c r="Z22" s="128"/>
      <c r="AA22" s="128"/>
      <c r="AB22" s="128"/>
      <c r="AC22" s="128"/>
      <c r="AD22" s="128"/>
      <c r="AE22" s="128"/>
      <c r="AF22" s="128"/>
      <c r="AG22" s="129"/>
      <c r="AH22" s="132">
        <f t="shared" si="2"/>
        <v>0</v>
      </c>
      <c r="AI22" s="131">
        <f t="shared" si="3"/>
        <v>0</v>
      </c>
    </row>
    <row r="23" spans="1:35" ht="14.25" customHeight="1">
      <c r="A23" s="118">
        <v>21</v>
      </c>
      <c r="B23" s="126">
        <f>+'氏名・志望・出席日数'!B23</f>
        <v>0</v>
      </c>
      <c r="C23" s="127"/>
      <c r="D23" s="128"/>
      <c r="E23" s="128"/>
      <c r="F23" s="128"/>
      <c r="G23" s="128"/>
      <c r="H23" s="128"/>
      <c r="I23" s="128"/>
      <c r="J23" s="128"/>
      <c r="K23" s="129"/>
      <c r="L23" s="130">
        <f t="shared" si="0"/>
        <v>0</v>
      </c>
      <c r="N23" s="127"/>
      <c r="O23" s="128"/>
      <c r="P23" s="128"/>
      <c r="Q23" s="128"/>
      <c r="R23" s="128"/>
      <c r="S23" s="128"/>
      <c r="T23" s="128"/>
      <c r="U23" s="128"/>
      <c r="V23" s="129"/>
      <c r="W23" s="131">
        <f t="shared" si="1"/>
        <v>0</v>
      </c>
      <c r="Y23" s="127"/>
      <c r="Z23" s="128"/>
      <c r="AA23" s="128"/>
      <c r="AB23" s="128"/>
      <c r="AC23" s="128"/>
      <c r="AD23" s="128"/>
      <c r="AE23" s="128"/>
      <c r="AF23" s="128"/>
      <c r="AG23" s="129"/>
      <c r="AH23" s="132">
        <f t="shared" si="2"/>
        <v>0</v>
      </c>
      <c r="AI23" s="131">
        <f t="shared" si="3"/>
        <v>0</v>
      </c>
    </row>
    <row r="24" spans="1:35" ht="14.25" customHeight="1">
      <c r="A24" s="118">
        <v>22</v>
      </c>
      <c r="B24" s="126">
        <f>+'氏名・志望・出席日数'!B24</f>
        <v>0</v>
      </c>
      <c r="C24" s="127"/>
      <c r="D24" s="128"/>
      <c r="E24" s="128"/>
      <c r="F24" s="128"/>
      <c r="G24" s="128"/>
      <c r="H24" s="128"/>
      <c r="I24" s="128"/>
      <c r="J24" s="128"/>
      <c r="K24" s="129"/>
      <c r="L24" s="130">
        <f t="shared" si="0"/>
        <v>0</v>
      </c>
      <c r="N24" s="127"/>
      <c r="O24" s="128"/>
      <c r="P24" s="128"/>
      <c r="Q24" s="128"/>
      <c r="R24" s="128"/>
      <c r="S24" s="128"/>
      <c r="T24" s="128"/>
      <c r="U24" s="128"/>
      <c r="V24" s="129"/>
      <c r="W24" s="131">
        <f t="shared" si="1"/>
        <v>0</v>
      </c>
      <c r="Y24" s="127"/>
      <c r="Z24" s="128"/>
      <c r="AA24" s="128"/>
      <c r="AB24" s="128"/>
      <c r="AC24" s="128"/>
      <c r="AD24" s="128"/>
      <c r="AE24" s="128"/>
      <c r="AF24" s="128"/>
      <c r="AG24" s="129"/>
      <c r="AH24" s="132">
        <f t="shared" si="2"/>
        <v>0</v>
      </c>
      <c r="AI24" s="131">
        <f t="shared" si="3"/>
        <v>0</v>
      </c>
    </row>
    <row r="25" spans="1:35" ht="14.25" customHeight="1">
      <c r="A25" s="118">
        <v>23</v>
      </c>
      <c r="B25" s="126">
        <f>+'氏名・志望・出席日数'!B25</f>
        <v>0</v>
      </c>
      <c r="C25" s="127"/>
      <c r="D25" s="128"/>
      <c r="E25" s="128"/>
      <c r="F25" s="128"/>
      <c r="G25" s="128"/>
      <c r="H25" s="128"/>
      <c r="I25" s="128"/>
      <c r="J25" s="128"/>
      <c r="K25" s="129"/>
      <c r="L25" s="130">
        <f t="shared" si="0"/>
        <v>0</v>
      </c>
      <c r="N25" s="127"/>
      <c r="O25" s="128"/>
      <c r="P25" s="128"/>
      <c r="Q25" s="128"/>
      <c r="R25" s="128"/>
      <c r="S25" s="128"/>
      <c r="T25" s="128"/>
      <c r="U25" s="128"/>
      <c r="V25" s="129"/>
      <c r="W25" s="131">
        <f t="shared" si="1"/>
        <v>0</v>
      </c>
      <c r="Y25" s="127"/>
      <c r="Z25" s="128"/>
      <c r="AA25" s="128"/>
      <c r="AB25" s="128"/>
      <c r="AC25" s="128"/>
      <c r="AD25" s="128"/>
      <c r="AE25" s="128"/>
      <c r="AF25" s="128"/>
      <c r="AG25" s="129"/>
      <c r="AH25" s="132">
        <f t="shared" si="2"/>
        <v>0</v>
      </c>
      <c r="AI25" s="131">
        <f t="shared" si="3"/>
        <v>0</v>
      </c>
    </row>
    <row r="26" spans="1:35" ht="14.25" customHeight="1">
      <c r="A26" s="118">
        <v>24</v>
      </c>
      <c r="B26" s="126">
        <f>+'氏名・志望・出席日数'!B26</f>
        <v>0</v>
      </c>
      <c r="C26" s="127"/>
      <c r="D26" s="128"/>
      <c r="E26" s="128"/>
      <c r="F26" s="128"/>
      <c r="G26" s="128"/>
      <c r="H26" s="128"/>
      <c r="I26" s="128"/>
      <c r="J26" s="128"/>
      <c r="K26" s="129"/>
      <c r="L26" s="130">
        <f t="shared" si="0"/>
        <v>0</v>
      </c>
      <c r="N26" s="127"/>
      <c r="O26" s="128"/>
      <c r="P26" s="128"/>
      <c r="Q26" s="128"/>
      <c r="R26" s="128"/>
      <c r="S26" s="128"/>
      <c r="T26" s="128"/>
      <c r="U26" s="128"/>
      <c r="V26" s="129"/>
      <c r="W26" s="131">
        <f t="shared" si="1"/>
        <v>0</v>
      </c>
      <c r="Y26" s="127"/>
      <c r="Z26" s="128"/>
      <c r="AA26" s="128"/>
      <c r="AB26" s="128"/>
      <c r="AC26" s="128"/>
      <c r="AD26" s="128"/>
      <c r="AE26" s="128"/>
      <c r="AF26" s="128"/>
      <c r="AG26" s="129"/>
      <c r="AH26" s="132">
        <f t="shared" si="2"/>
        <v>0</v>
      </c>
      <c r="AI26" s="131">
        <f t="shared" si="3"/>
        <v>0</v>
      </c>
    </row>
    <row r="27" spans="1:35" ht="14.25" customHeight="1">
      <c r="A27" s="118">
        <v>25</v>
      </c>
      <c r="B27" s="126">
        <f>+'氏名・志望・出席日数'!B27</f>
        <v>0</v>
      </c>
      <c r="C27" s="127"/>
      <c r="D27" s="128"/>
      <c r="E27" s="128"/>
      <c r="F27" s="128"/>
      <c r="G27" s="128"/>
      <c r="H27" s="128"/>
      <c r="I27" s="128"/>
      <c r="J27" s="128"/>
      <c r="K27" s="129"/>
      <c r="L27" s="130">
        <f t="shared" si="0"/>
        <v>0</v>
      </c>
      <c r="N27" s="127"/>
      <c r="O27" s="128"/>
      <c r="P27" s="128"/>
      <c r="Q27" s="128"/>
      <c r="R27" s="128"/>
      <c r="S27" s="128"/>
      <c r="T27" s="128"/>
      <c r="U27" s="128"/>
      <c r="V27" s="129"/>
      <c r="W27" s="131">
        <f t="shared" si="1"/>
        <v>0</v>
      </c>
      <c r="Y27" s="127"/>
      <c r="Z27" s="128"/>
      <c r="AA27" s="128"/>
      <c r="AB27" s="128"/>
      <c r="AC27" s="128"/>
      <c r="AD27" s="128"/>
      <c r="AE27" s="128"/>
      <c r="AF27" s="128"/>
      <c r="AG27" s="129"/>
      <c r="AH27" s="132">
        <f t="shared" si="2"/>
        <v>0</v>
      </c>
      <c r="AI27" s="131">
        <f t="shared" si="3"/>
        <v>0</v>
      </c>
    </row>
    <row r="28" spans="1:35" ht="14.25" customHeight="1">
      <c r="A28" s="118">
        <v>26</v>
      </c>
      <c r="B28" s="126">
        <f>+'氏名・志望・出席日数'!B28</f>
        <v>0</v>
      </c>
      <c r="C28" s="127"/>
      <c r="D28" s="128"/>
      <c r="E28" s="128"/>
      <c r="F28" s="128"/>
      <c r="G28" s="128"/>
      <c r="H28" s="128"/>
      <c r="I28" s="128"/>
      <c r="J28" s="128"/>
      <c r="K28" s="129"/>
      <c r="L28" s="130">
        <f t="shared" si="0"/>
        <v>0</v>
      </c>
      <c r="N28" s="127"/>
      <c r="O28" s="128"/>
      <c r="P28" s="128"/>
      <c r="Q28" s="128"/>
      <c r="R28" s="128"/>
      <c r="S28" s="128"/>
      <c r="T28" s="128"/>
      <c r="U28" s="128"/>
      <c r="V28" s="129"/>
      <c r="W28" s="131">
        <f t="shared" si="1"/>
        <v>0</v>
      </c>
      <c r="Y28" s="127"/>
      <c r="Z28" s="128"/>
      <c r="AA28" s="128"/>
      <c r="AB28" s="128"/>
      <c r="AC28" s="128"/>
      <c r="AD28" s="128"/>
      <c r="AE28" s="128"/>
      <c r="AF28" s="128"/>
      <c r="AG28" s="129"/>
      <c r="AH28" s="132">
        <f t="shared" si="2"/>
        <v>0</v>
      </c>
      <c r="AI28" s="131">
        <f t="shared" si="3"/>
        <v>0</v>
      </c>
    </row>
    <row r="29" spans="1:35" ht="14.25" customHeight="1">
      <c r="A29" s="118">
        <v>27</v>
      </c>
      <c r="B29" s="126">
        <f>+'氏名・志望・出席日数'!B29</f>
        <v>0</v>
      </c>
      <c r="C29" s="127"/>
      <c r="D29" s="128"/>
      <c r="E29" s="128"/>
      <c r="F29" s="128"/>
      <c r="G29" s="128"/>
      <c r="H29" s="128"/>
      <c r="I29" s="128"/>
      <c r="J29" s="128"/>
      <c r="K29" s="129"/>
      <c r="L29" s="130">
        <f t="shared" si="0"/>
        <v>0</v>
      </c>
      <c r="N29" s="127"/>
      <c r="O29" s="128"/>
      <c r="P29" s="128"/>
      <c r="Q29" s="128"/>
      <c r="R29" s="128"/>
      <c r="S29" s="128"/>
      <c r="T29" s="128"/>
      <c r="U29" s="128"/>
      <c r="V29" s="129"/>
      <c r="W29" s="131">
        <f t="shared" si="1"/>
        <v>0</v>
      </c>
      <c r="Y29" s="127"/>
      <c r="Z29" s="128"/>
      <c r="AA29" s="128"/>
      <c r="AB29" s="128"/>
      <c r="AC29" s="128"/>
      <c r="AD29" s="128"/>
      <c r="AE29" s="128"/>
      <c r="AF29" s="128"/>
      <c r="AG29" s="129"/>
      <c r="AH29" s="132">
        <f t="shared" si="2"/>
        <v>0</v>
      </c>
      <c r="AI29" s="131">
        <f t="shared" si="3"/>
        <v>0</v>
      </c>
    </row>
    <row r="30" spans="1:35" ht="14.25" customHeight="1">
      <c r="A30" s="118">
        <v>28</v>
      </c>
      <c r="B30" s="126">
        <f>+'氏名・志望・出席日数'!B30</f>
        <v>0</v>
      </c>
      <c r="C30" s="127"/>
      <c r="D30" s="128"/>
      <c r="E30" s="128"/>
      <c r="F30" s="128"/>
      <c r="G30" s="128"/>
      <c r="H30" s="128"/>
      <c r="I30" s="128"/>
      <c r="J30" s="128"/>
      <c r="K30" s="129"/>
      <c r="L30" s="130">
        <f t="shared" si="0"/>
        <v>0</v>
      </c>
      <c r="N30" s="127"/>
      <c r="O30" s="128"/>
      <c r="P30" s="128"/>
      <c r="Q30" s="128"/>
      <c r="R30" s="128"/>
      <c r="S30" s="128"/>
      <c r="T30" s="128"/>
      <c r="U30" s="128"/>
      <c r="V30" s="129"/>
      <c r="W30" s="131">
        <f t="shared" si="1"/>
        <v>0</v>
      </c>
      <c r="Y30" s="127"/>
      <c r="Z30" s="128"/>
      <c r="AA30" s="128"/>
      <c r="AB30" s="128"/>
      <c r="AC30" s="128"/>
      <c r="AD30" s="128"/>
      <c r="AE30" s="128"/>
      <c r="AF30" s="128"/>
      <c r="AG30" s="129"/>
      <c r="AH30" s="132">
        <f t="shared" si="2"/>
        <v>0</v>
      </c>
      <c r="AI30" s="131">
        <f t="shared" si="3"/>
        <v>0</v>
      </c>
    </row>
    <row r="31" spans="1:35" ht="14.25" customHeight="1">
      <c r="A31" s="118">
        <v>29</v>
      </c>
      <c r="B31" s="126">
        <f>+'氏名・志望・出席日数'!B31</f>
        <v>0</v>
      </c>
      <c r="C31" s="127"/>
      <c r="D31" s="128"/>
      <c r="E31" s="128"/>
      <c r="F31" s="128"/>
      <c r="G31" s="128"/>
      <c r="H31" s="128"/>
      <c r="I31" s="128"/>
      <c r="J31" s="128"/>
      <c r="K31" s="129"/>
      <c r="L31" s="130">
        <f t="shared" si="0"/>
        <v>0</v>
      </c>
      <c r="N31" s="127"/>
      <c r="O31" s="128"/>
      <c r="P31" s="128"/>
      <c r="Q31" s="128"/>
      <c r="R31" s="128"/>
      <c r="S31" s="128"/>
      <c r="T31" s="128"/>
      <c r="U31" s="128"/>
      <c r="V31" s="129"/>
      <c r="W31" s="131">
        <f t="shared" si="1"/>
        <v>0</v>
      </c>
      <c r="Y31" s="127"/>
      <c r="Z31" s="128"/>
      <c r="AA31" s="128"/>
      <c r="AB31" s="128"/>
      <c r="AC31" s="128"/>
      <c r="AD31" s="128"/>
      <c r="AE31" s="128"/>
      <c r="AF31" s="128"/>
      <c r="AG31" s="129"/>
      <c r="AH31" s="132">
        <f t="shared" si="2"/>
        <v>0</v>
      </c>
      <c r="AI31" s="131">
        <f t="shared" si="3"/>
        <v>0</v>
      </c>
    </row>
    <row r="32" spans="1:35" ht="14.25" customHeight="1">
      <c r="A32" s="118">
        <v>30</v>
      </c>
      <c r="B32" s="126">
        <f>+'氏名・志望・出席日数'!B32</f>
        <v>0</v>
      </c>
      <c r="C32" s="127"/>
      <c r="D32" s="128"/>
      <c r="E32" s="128"/>
      <c r="F32" s="128"/>
      <c r="G32" s="128"/>
      <c r="H32" s="128"/>
      <c r="I32" s="128"/>
      <c r="J32" s="128"/>
      <c r="K32" s="129"/>
      <c r="L32" s="130">
        <f t="shared" si="0"/>
        <v>0</v>
      </c>
      <c r="N32" s="127"/>
      <c r="O32" s="128"/>
      <c r="P32" s="128"/>
      <c r="Q32" s="128"/>
      <c r="R32" s="128"/>
      <c r="S32" s="128"/>
      <c r="T32" s="128"/>
      <c r="U32" s="128"/>
      <c r="V32" s="129"/>
      <c r="W32" s="131">
        <f t="shared" si="1"/>
        <v>0</v>
      </c>
      <c r="Y32" s="127"/>
      <c r="Z32" s="128"/>
      <c r="AA32" s="128"/>
      <c r="AB32" s="128"/>
      <c r="AC32" s="128"/>
      <c r="AD32" s="128"/>
      <c r="AE32" s="128"/>
      <c r="AF32" s="128"/>
      <c r="AG32" s="129"/>
      <c r="AH32" s="132">
        <f t="shared" si="2"/>
        <v>0</v>
      </c>
      <c r="AI32" s="131">
        <f t="shared" si="3"/>
        <v>0</v>
      </c>
    </row>
    <row r="33" spans="1:35" ht="14.25" customHeight="1">
      <c r="A33" s="118">
        <v>31</v>
      </c>
      <c r="B33" s="126">
        <f>+'氏名・志望・出席日数'!B33</f>
        <v>0</v>
      </c>
      <c r="C33" s="127"/>
      <c r="D33" s="128"/>
      <c r="E33" s="128"/>
      <c r="F33" s="128"/>
      <c r="G33" s="128"/>
      <c r="H33" s="128"/>
      <c r="I33" s="128"/>
      <c r="J33" s="128"/>
      <c r="K33" s="129"/>
      <c r="L33" s="130">
        <f t="shared" si="0"/>
        <v>0</v>
      </c>
      <c r="N33" s="127"/>
      <c r="O33" s="128"/>
      <c r="P33" s="128"/>
      <c r="Q33" s="128"/>
      <c r="R33" s="128"/>
      <c r="S33" s="128"/>
      <c r="T33" s="128"/>
      <c r="U33" s="128"/>
      <c r="V33" s="129"/>
      <c r="W33" s="131">
        <f t="shared" si="1"/>
        <v>0</v>
      </c>
      <c r="Y33" s="127"/>
      <c r="Z33" s="128"/>
      <c r="AA33" s="128"/>
      <c r="AB33" s="128"/>
      <c r="AC33" s="128"/>
      <c r="AD33" s="128"/>
      <c r="AE33" s="128"/>
      <c r="AF33" s="128"/>
      <c r="AG33" s="129"/>
      <c r="AH33" s="132">
        <f t="shared" si="2"/>
        <v>0</v>
      </c>
      <c r="AI33" s="131">
        <f t="shared" si="3"/>
        <v>0</v>
      </c>
    </row>
    <row r="34" spans="1:35" ht="14.25" customHeight="1">
      <c r="A34" s="118">
        <v>32</v>
      </c>
      <c r="B34" s="126">
        <f>+'氏名・志望・出席日数'!B34</f>
        <v>0</v>
      </c>
      <c r="C34" s="127"/>
      <c r="D34" s="128"/>
      <c r="E34" s="128"/>
      <c r="F34" s="128"/>
      <c r="G34" s="128"/>
      <c r="H34" s="128"/>
      <c r="I34" s="128"/>
      <c r="J34" s="128"/>
      <c r="K34" s="129"/>
      <c r="L34" s="130">
        <f t="shared" si="0"/>
        <v>0</v>
      </c>
      <c r="N34" s="127"/>
      <c r="O34" s="128"/>
      <c r="P34" s="128"/>
      <c r="Q34" s="128"/>
      <c r="R34" s="128"/>
      <c r="S34" s="128"/>
      <c r="T34" s="128"/>
      <c r="U34" s="128"/>
      <c r="V34" s="129"/>
      <c r="W34" s="131">
        <f t="shared" si="1"/>
        <v>0</v>
      </c>
      <c r="Y34" s="127"/>
      <c r="Z34" s="128"/>
      <c r="AA34" s="128"/>
      <c r="AB34" s="128"/>
      <c r="AC34" s="128"/>
      <c r="AD34" s="128"/>
      <c r="AE34" s="128"/>
      <c r="AF34" s="128"/>
      <c r="AG34" s="129"/>
      <c r="AH34" s="132">
        <f t="shared" si="2"/>
        <v>0</v>
      </c>
      <c r="AI34" s="131">
        <f t="shared" si="3"/>
        <v>0</v>
      </c>
    </row>
    <row r="35" spans="1:35" ht="14.25" customHeight="1">
      <c r="A35" s="118">
        <v>33</v>
      </c>
      <c r="B35" s="126">
        <f>+'氏名・志望・出席日数'!B35</f>
        <v>0</v>
      </c>
      <c r="C35" s="127"/>
      <c r="D35" s="128"/>
      <c r="E35" s="128"/>
      <c r="F35" s="128"/>
      <c r="G35" s="128"/>
      <c r="H35" s="128"/>
      <c r="I35" s="128"/>
      <c r="J35" s="128"/>
      <c r="K35" s="129"/>
      <c r="L35" s="130">
        <f t="shared" si="0"/>
        <v>0</v>
      </c>
      <c r="N35" s="127"/>
      <c r="O35" s="128"/>
      <c r="P35" s="128"/>
      <c r="Q35" s="128"/>
      <c r="R35" s="128"/>
      <c r="S35" s="128"/>
      <c r="T35" s="128"/>
      <c r="U35" s="128"/>
      <c r="V35" s="129"/>
      <c r="W35" s="131">
        <f t="shared" si="1"/>
        <v>0</v>
      </c>
      <c r="Y35" s="127"/>
      <c r="Z35" s="128"/>
      <c r="AA35" s="128"/>
      <c r="AB35" s="128"/>
      <c r="AC35" s="128"/>
      <c r="AD35" s="128"/>
      <c r="AE35" s="128"/>
      <c r="AF35" s="128"/>
      <c r="AG35" s="129"/>
      <c r="AH35" s="132">
        <f t="shared" si="2"/>
        <v>0</v>
      </c>
      <c r="AI35" s="131">
        <f t="shared" si="3"/>
        <v>0</v>
      </c>
    </row>
    <row r="36" spans="1:35" ht="14.25" customHeight="1">
      <c r="A36" s="118">
        <v>34</v>
      </c>
      <c r="B36" s="126">
        <f>+'氏名・志望・出席日数'!B36</f>
        <v>0</v>
      </c>
      <c r="C36" s="127"/>
      <c r="D36" s="128"/>
      <c r="E36" s="128"/>
      <c r="F36" s="128"/>
      <c r="G36" s="128"/>
      <c r="H36" s="128"/>
      <c r="I36" s="128"/>
      <c r="J36" s="128"/>
      <c r="K36" s="129"/>
      <c r="L36" s="130">
        <f t="shared" si="0"/>
        <v>0</v>
      </c>
      <c r="N36" s="127"/>
      <c r="O36" s="128"/>
      <c r="P36" s="128"/>
      <c r="Q36" s="128"/>
      <c r="R36" s="128"/>
      <c r="S36" s="128"/>
      <c r="T36" s="128"/>
      <c r="U36" s="128"/>
      <c r="V36" s="129"/>
      <c r="W36" s="131">
        <f t="shared" si="1"/>
        <v>0</v>
      </c>
      <c r="Y36" s="127"/>
      <c r="Z36" s="128"/>
      <c r="AA36" s="128"/>
      <c r="AB36" s="128"/>
      <c r="AC36" s="128"/>
      <c r="AD36" s="128"/>
      <c r="AE36" s="128"/>
      <c r="AF36" s="128"/>
      <c r="AG36" s="129"/>
      <c r="AH36" s="132">
        <f t="shared" si="2"/>
        <v>0</v>
      </c>
      <c r="AI36" s="131">
        <f t="shared" si="3"/>
        <v>0</v>
      </c>
    </row>
    <row r="37" spans="1:35" ht="14.25" customHeight="1">
      <c r="A37" s="118">
        <v>35</v>
      </c>
      <c r="B37" s="126">
        <f>+'氏名・志望・出席日数'!B37</f>
        <v>0</v>
      </c>
      <c r="C37" s="127"/>
      <c r="D37" s="128"/>
      <c r="E37" s="128"/>
      <c r="F37" s="128"/>
      <c r="G37" s="128"/>
      <c r="H37" s="128"/>
      <c r="I37" s="128"/>
      <c r="J37" s="128"/>
      <c r="K37" s="129"/>
      <c r="L37" s="130">
        <f t="shared" si="0"/>
        <v>0</v>
      </c>
      <c r="N37" s="127"/>
      <c r="O37" s="128"/>
      <c r="P37" s="128"/>
      <c r="Q37" s="128"/>
      <c r="R37" s="128"/>
      <c r="S37" s="128"/>
      <c r="T37" s="128"/>
      <c r="U37" s="128"/>
      <c r="V37" s="129"/>
      <c r="W37" s="131">
        <f t="shared" si="1"/>
        <v>0</v>
      </c>
      <c r="Y37" s="127"/>
      <c r="Z37" s="128"/>
      <c r="AA37" s="128"/>
      <c r="AB37" s="128"/>
      <c r="AC37" s="128"/>
      <c r="AD37" s="128"/>
      <c r="AE37" s="128"/>
      <c r="AF37" s="128"/>
      <c r="AG37" s="129"/>
      <c r="AH37" s="132">
        <f t="shared" si="2"/>
        <v>0</v>
      </c>
      <c r="AI37" s="131">
        <f t="shared" si="3"/>
        <v>0</v>
      </c>
    </row>
    <row r="38" spans="1:35" ht="14.25" customHeight="1">
      <c r="A38" s="118">
        <v>36</v>
      </c>
      <c r="B38" s="126">
        <f>+'氏名・志望・出席日数'!B38</f>
        <v>0</v>
      </c>
      <c r="C38" s="127"/>
      <c r="D38" s="128"/>
      <c r="E38" s="128"/>
      <c r="F38" s="128"/>
      <c r="G38" s="128"/>
      <c r="H38" s="128"/>
      <c r="I38" s="128"/>
      <c r="J38" s="128"/>
      <c r="K38" s="129"/>
      <c r="L38" s="130">
        <f t="shared" si="0"/>
        <v>0</v>
      </c>
      <c r="N38" s="127"/>
      <c r="O38" s="128"/>
      <c r="P38" s="128"/>
      <c r="Q38" s="128"/>
      <c r="R38" s="128"/>
      <c r="S38" s="128"/>
      <c r="T38" s="128"/>
      <c r="U38" s="128"/>
      <c r="V38" s="129"/>
      <c r="W38" s="131">
        <f t="shared" si="1"/>
        <v>0</v>
      </c>
      <c r="Y38" s="127"/>
      <c r="Z38" s="128"/>
      <c r="AA38" s="128"/>
      <c r="AB38" s="128"/>
      <c r="AC38" s="128"/>
      <c r="AD38" s="128"/>
      <c r="AE38" s="128"/>
      <c r="AF38" s="128"/>
      <c r="AG38" s="129"/>
      <c r="AH38" s="132">
        <f t="shared" si="2"/>
        <v>0</v>
      </c>
      <c r="AI38" s="131">
        <f t="shared" si="3"/>
        <v>0</v>
      </c>
    </row>
    <row r="39" spans="1:35" ht="14.25" customHeight="1">
      <c r="A39" s="118">
        <v>37</v>
      </c>
      <c r="B39" s="126">
        <f>+'氏名・志望・出席日数'!B39</f>
        <v>0</v>
      </c>
      <c r="C39" s="127"/>
      <c r="D39" s="128"/>
      <c r="E39" s="128"/>
      <c r="F39" s="128"/>
      <c r="G39" s="128"/>
      <c r="H39" s="128"/>
      <c r="I39" s="128"/>
      <c r="J39" s="128"/>
      <c r="K39" s="129"/>
      <c r="L39" s="130">
        <f t="shared" si="0"/>
        <v>0</v>
      </c>
      <c r="N39" s="127"/>
      <c r="O39" s="128"/>
      <c r="P39" s="128"/>
      <c r="Q39" s="128"/>
      <c r="R39" s="128"/>
      <c r="S39" s="128"/>
      <c r="T39" s="128"/>
      <c r="U39" s="128"/>
      <c r="V39" s="129"/>
      <c r="W39" s="131">
        <f t="shared" si="1"/>
        <v>0</v>
      </c>
      <c r="Y39" s="127"/>
      <c r="Z39" s="128"/>
      <c r="AA39" s="128"/>
      <c r="AB39" s="128"/>
      <c r="AC39" s="128"/>
      <c r="AD39" s="128"/>
      <c r="AE39" s="128"/>
      <c r="AF39" s="128"/>
      <c r="AG39" s="129"/>
      <c r="AH39" s="132">
        <f t="shared" si="2"/>
        <v>0</v>
      </c>
      <c r="AI39" s="131">
        <f t="shared" si="3"/>
        <v>0</v>
      </c>
    </row>
    <row r="40" spans="1:35" ht="13.5">
      <c r="A40" s="118">
        <v>38</v>
      </c>
      <c r="B40" s="126">
        <f>+'氏名・志望・出席日数'!B40</f>
        <v>0</v>
      </c>
      <c r="C40" s="127"/>
      <c r="D40" s="128"/>
      <c r="E40" s="128"/>
      <c r="F40" s="128"/>
      <c r="G40" s="128"/>
      <c r="H40" s="128"/>
      <c r="I40" s="128"/>
      <c r="J40" s="128"/>
      <c r="K40" s="129"/>
      <c r="L40" s="130">
        <f t="shared" si="0"/>
        <v>0</v>
      </c>
      <c r="N40" s="127"/>
      <c r="O40" s="128"/>
      <c r="P40" s="128"/>
      <c r="Q40" s="128"/>
      <c r="R40" s="128"/>
      <c r="S40" s="128"/>
      <c r="T40" s="128"/>
      <c r="U40" s="128"/>
      <c r="V40" s="129"/>
      <c r="W40" s="131">
        <f t="shared" si="1"/>
        <v>0</v>
      </c>
      <c r="Y40" s="127"/>
      <c r="Z40" s="128"/>
      <c r="AA40" s="128"/>
      <c r="AB40" s="128"/>
      <c r="AC40" s="128"/>
      <c r="AD40" s="128"/>
      <c r="AE40" s="128"/>
      <c r="AF40" s="128"/>
      <c r="AG40" s="129"/>
      <c r="AH40" s="132">
        <f t="shared" si="2"/>
        <v>0</v>
      </c>
      <c r="AI40" s="131">
        <f t="shared" si="3"/>
        <v>0</v>
      </c>
    </row>
    <row r="41" spans="1:35" ht="13.5">
      <c r="A41" s="118">
        <v>39</v>
      </c>
      <c r="B41" s="126">
        <f>+'氏名・志望・出席日数'!B41</f>
        <v>0</v>
      </c>
      <c r="C41" s="127"/>
      <c r="D41" s="128"/>
      <c r="E41" s="128"/>
      <c r="F41" s="128"/>
      <c r="G41" s="128"/>
      <c r="H41" s="128"/>
      <c r="I41" s="128"/>
      <c r="J41" s="128"/>
      <c r="K41" s="129"/>
      <c r="L41" s="130">
        <f t="shared" si="0"/>
        <v>0</v>
      </c>
      <c r="N41" s="127"/>
      <c r="O41" s="128"/>
      <c r="P41" s="128"/>
      <c r="Q41" s="128"/>
      <c r="R41" s="128"/>
      <c r="S41" s="128"/>
      <c r="T41" s="128"/>
      <c r="U41" s="128"/>
      <c r="V41" s="129"/>
      <c r="W41" s="131">
        <f t="shared" si="1"/>
        <v>0</v>
      </c>
      <c r="Y41" s="127"/>
      <c r="Z41" s="128"/>
      <c r="AA41" s="128"/>
      <c r="AB41" s="128"/>
      <c r="AC41" s="128"/>
      <c r="AD41" s="128"/>
      <c r="AE41" s="128"/>
      <c r="AF41" s="128"/>
      <c r="AG41" s="129"/>
      <c r="AH41" s="132">
        <f t="shared" si="2"/>
        <v>0</v>
      </c>
      <c r="AI41" s="131">
        <f t="shared" si="3"/>
        <v>0</v>
      </c>
    </row>
    <row r="42" spans="1:35" ht="13.5">
      <c r="A42" s="118">
        <v>40</v>
      </c>
      <c r="B42" s="126">
        <f>+'氏名・志望・出席日数'!B42</f>
        <v>0</v>
      </c>
      <c r="C42" s="127"/>
      <c r="D42" s="128"/>
      <c r="E42" s="128"/>
      <c r="F42" s="128"/>
      <c r="G42" s="128"/>
      <c r="H42" s="128"/>
      <c r="I42" s="128"/>
      <c r="J42" s="128"/>
      <c r="K42" s="129"/>
      <c r="L42" s="130">
        <f t="shared" si="0"/>
        <v>0</v>
      </c>
      <c r="N42" s="127"/>
      <c r="O42" s="128"/>
      <c r="P42" s="128"/>
      <c r="Q42" s="128"/>
      <c r="R42" s="128"/>
      <c r="S42" s="128"/>
      <c r="T42" s="128"/>
      <c r="U42" s="128"/>
      <c r="V42" s="129"/>
      <c r="W42" s="131">
        <f t="shared" si="1"/>
        <v>0</v>
      </c>
      <c r="Y42" s="127"/>
      <c r="Z42" s="128"/>
      <c r="AA42" s="128"/>
      <c r="AB42" s="128"/>
      <c r="AC42" s="128"/>
      <c r="AD42" s="128"/>
      <c r="AE42" s="128"/>
      <c r="AF42" s="128"/>
      <c r="AG42" s="129"/>
      <c r="AH42" s="132">
        <f t="shared" si="2"/>
        <v>0</v>
      </c>
      <c r="AI42" s="131">
        <f t="shared" si="3"/>
        <v>0</v>
      </c>
    </row>
    <row r="43" spans="1:35" ht="13.5">
      <c r="A43" s="118">
        <v>41</v>
      </c>
      <c r="B43" s="126">
        <f>+'氏名・志望・出席日数'!B43</f>
        <v>0</v>
      </c>
      <c r="C43" s="127"/>
      <c r="D43" s="128"/>
      <c r="E43" s="128"/>
      <c r="F43" s="128"/>
      <c r="G43" s="128"/>
      <c r="H43" s="128"/>
      <c r="I43" s="128"/>
      <c r="J43" s="128"/>
      <c r="K43" s="129"/>
      <c r="L43" s="130">
        <f>SUM(C43:K43)</f>
        <v>0</v>
      </c>
      <c r="N43" s="127"/>
      <c r="O43" s="128"/>
      <c r="P43" s="128"/>
      <c r="Q43" s="128"/>
      <c r="R43" s="128"/>
      <c r="S43" s="128"/>
      <c r="T43" s="128"/>
      <c r="U43" s="128"/>
      <c r="V43" s="129"/>
      <c r="W43" s="131">
        <f>SUM(N43:V43)</f>
        <v>0</v>
      </c>
      <c r="Y43" s="127"/>
      <c r="Z43" s="128"/>
      <c r="AA43" s="128"/>
      <c r="AB43" s="128"/>
      <c r="AC43" s="128"/>
      <c r="AD43" s="128"/>
      <c r="AE43" s="128"/>
      <c r="AF43" s="128"/>
      <c r="AG43" s="129"/>
      <c r="AH43" s="132">
        <f>SUM(Y43:AG43)</f>
        <v>0</v>
      </c>
      <c r="AI43" s="131">
        <f>L43+W43+AH43</f>
        <v>0</v>
      </c>
    </row>
    <row r="44" spans="1:35" ht="13.5">
      <c r="A44" s="119">
        <v>1</v>
      </c>
      <c r="B44" s="119">
        <v>2</v>
      </c>
      <c r="C44" s="119">
        <v>3</v>
      </c>
      <c r="D44" s="119">
        <v>4</v>
      </c>
      <c r="E44" s="119">
        <v>5</v>
      </c>
      <c r="F44" s="119">
        <v>6</v>
      </c>
      <c r="G44" s="119">
        <v>7</v>
      </c>
      <c r="H44" s="119">
        <v>8</v>
      </c>
      <c r="I44" s="119">
        <v>9</v>
      </c>
      <c r="J44" s="119">
        <v>10</v>
      </c>
      <c r="K44" s="119">
        <v>11</v>
      </c>
      <c r="L44" s="119">
        <v>12</v>
      </c>
      <c r="M44" s="119">
        <v>13</v>
      </c>
      <c r="N44" s="119">
        <v>14</v>
      </c>
      <c r="O44" s="119">
        <v>15</v>
      </c>
      <c r="P44" s="119">
        <v>16</v>
      </c>
      <c r="Q44" s="119">
        <v>17</v>
      </c>
      <c r="R44" s="119">
        <v>18</v>
      </c>
      <c r="S44" s="119">
        <v>19</v>
      </c>
      <c r="T44" s="119">
        <v>20</v>
      </c>
      <c r="U44" s="119">
        <v>21</v>
      </c>
      <c r="V44" s="119">
        <v>22</v>
      </c>
      <c r="W44" s="119">
        <v>23</v>
      </c>
      <c r="X44" s="119">
        <v>24</v>
      </c>
      <c r="Y44" s="119">
        <v>25</v>
      </c>
      <c r="Z44" s="119">
        <v>26</v>
      </c>
      <c r="AA44" s="119">
        <v>27</v>
      </c>
      <c r="AB44" s="119">
        <v>28</v>
      </c>
      <c r="AC44" s="119">
        <v>29</v>
      </c>
      <c r="AD44" s="119">
        <v>30</v>
      </c>
      <c r="AE44" s="119">
        <v>31</v>
      </c>
      <c r="AF44" s="119">
        <v>32</v>
      </c>
      <c r="AG44" s="119">
        <v>33</v>
      </c>
      <c r="AH44" s="119">
        <v>34</v>
      </c>
      <c r="AI44" s="119">
        <v>35</v>
      </c>
    </row>
  </sheetData>
  <mergeCells count="6">
    <mergeCell ref="Y1:AH1"/>
    <mergeCell ref="AI1:AI2"/>
    <mergeCell ref="B1:B2"/>
    <mergeCell ref="A1:A2"/>
    <mergeCell ref="C1:L1"/>
    <mergeCell ref="N1:W1"/>
  </mergeCells>
  <dataValidations count="1">
    <dataValidation allowBlank="1" showInputMessage="1" showErrorMessage="1" imeMode="off" sqref="Y3:AG25 C3:K25 N3:V25"/>
  </dataValidation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4">
    <pageSetUpPr fitToPage="1"/>
  </sheetPr>
  <dimension ref="A1:AO43"/>
  <sheetViews>
    <sheetView zoomScale="80" zoomScaleNormal="80" workbookViewId="0" topLeftCell="A1">
      <pane xSplit="2" ySplit="2" topLeftCell="C3" activePane="bottomRight" state="frozen"/>
      <selection pane="topLeft" activeCell="A1" sqref="A1"/>
      <selection pane="topRight" activeCell="C1" sqref="C1"/>
      <selection pane="bottomLeft" activeCell="A3" sqref="A3"/>
      <selection pane="bottomRight" activeCell="AO22" sqref="AO22"/>
    </sheetView>
  </sheetViews>
  <sheetFormatPr defaultColWidth="9.00390625" defaultRowHeight="13.5"/>
  <cols>
    <col min="1" max="1" width="6.625" style="137" bestFit="1" customWidth="1"/>
    <col min="2" max="2" width="16.875" style="137" customWidth="1"/>
    <col min="3" max="39" width="3.75390625" style="137" customWidth="1"/>
    <col min="40" max="16384" width="9.00390625" style="137" customWidth="1"/>
  </cols>
  <sheetData>
    <row r="1" spans="1:39" ht="13.5" customHeight="1">
      <c r="A1" s="246" t="s">
        <v>243</v>
      </c>
      <c r="B1" s="240" t="s">
        <v>83</v>
      </c>
      <c r="C1" s="242" t="s">
        <v>12</v>
      </c>
      <c r="D1" s="243"/>
      <c r="E1" s="243"/>
      <c r="F1" s="243"/>
      <c r="G1" s="236"/>
      <c r="H1" s="237" t="s">
        <v>13</v>
      </c>
      <c r="I1" s="238"/>
      <c r="J1" s="238"/>
      <c r="K1" s="239"/>
      <c r="L1" s="242" t="s">
        <v>14</v>
      </c>
      <c r="M1" s="243"/>
      <c r="N1" s="243"/>
      <c r="O1" s="236"/>
      <c r="P1" s="237" t="s">
        <v>15</v>
      </c>
      <c r="Q1" s="238"/>
      <c r="R1" s="238"/>
      <c r="S1" s="239"/>
      <c r="T1" s="242" t="s">
        <v>16</v>
      </c>
      <c r="U1" s="243"/>
      <c r="V1" s="243"/>
      <c r="W1" s="236"/>
      <c r="X1" s="237" t="s">
        <v>17</v>
      </c>
      <c r="Y1" s="238"/>
      <c r="Z1" s="238"/>
      <c r="AA1" s="239"/>
      <c r="AB1" s="242" t="s">
        <v>258</v>
      </c>
      <c r="AC1" s="243"/>
      <c r="AD1" s="243"/>
      <c r="AE1" s="236"/>
      <c r="AF1" s="237" t="s">
        <v>259</v>
      </c>
      <c r="AG1" s="238"/>
      <c r="AH1" s="238"/>
      <c r="AI1" s="239"/>
      <c r="AJ1" s="242" t="s">
        <v>260</v>
      </c>
      <c r="AK1" s="243"/>
      <c r="AL1" s="243"/>
      <c r="AM1" s="236"/>
    </row>
    <row r="2" spans="1:39" ht="13.5" customHeight="1" thickBot="1">
      <c r="A2" s="241"/>
      <c r="B2" s="230"/>
      <c r="C2" s="138">
        <v>1</v>
      </c>
      <c r="D2" s="139">
        <v>2</v>
      </c>
      <c r="E2" s="139">
        <v>3</v>
      </c>
      <c r="F2" s="139">
        <v>4</v>
      </c>
      <c r="G2" s="140">
        <v>5</v>
      </c>
      <c r="H2" s="141">
        <v>1</v>
      </c>
      <c r="I2" s="139">
        <v>2</v>
      </c>
      <c r="J2" s="139">
        <v>3</v>
      </c>
      <c r="K2" s="133">
        <v>4</v>
      </c>
      <c r="L2" s="138">
        <v>1</v>
      </c>
      <c r="M2" s="139">
        <v>2</v>
      </c>
      <c r="N2" s="139">
        <v>3</v>
      </c>
      <c r="O2" s="140">
        <v>4</v>
      </c>
      <c r="P2" s="141">
        <v>1</v>
      </c>
      <c r="Q2" s="139">
        <v>2</v>
      </c>
      <c r="R2" s="139">
        <v>3</v>
      </c>
      <c r="S2" s="133">
        <v>4</v>
      </c>
      <c r="T2" s="138">
        <v>1</v>
      </c>
      <c r="U2" s="139">
        <v>2</v>
      </c>
      <c r="V2" s="139">
        <v>3</v>
      </c>
      <c r="W2" s="140">
        <v>4</v>
      </c>
      <c r="X2" s="141">
        <v>1</v>
      </c>
      <c r="Y2" s="139">
        <v>2</v>
      </c>
      <c r="Z2" s="139">
        <v>3</v>
      </c>
      <c r="AA2" s="133">
        <v>4</v>
      </c>
      <c r="AB2" s="138">
        <v>1</v>
      </c>
      <c r="AC2" s="139">
        <v>2</v>
      </c>
      <c r="AD2" s="139">
        <v>3</v>
      </c>
      <c r="AE2" s="140">
        <v>4</v>
      </c>
      <c r="AF2" s="141">
        <v>1</v>
      </c>
      <c r="AG2" s="139">
        <v>2</v>
      </c>
      <c r="AH2" s="139">
        <v>3</v>
      </c>
      <c r="AI2" s="133">
        <v>4</v>
      </c>
      <c r="AJ2" s="138">
        <v>1</v>
      </c>
      <c r="AK2" s="139">
        <v>2</v>
      </c>
      <c r="AL2" s="139">
        <v>3</v>
      </c>
      <c r="AM2" s="140">
        <v>4</v>
      </c>
    </row>
    <row r="3" spans="1:39" ht="18" customHeight="1">
      <c r="A3" s="142">
        <v>1</v>
      </c>
      <c r="B3" s="143" t="str">
        <f>+'氏名・志望・出席日数'!B3</f>
        <v>第一中　学子</v>
      </c>
      <c r="C3" s="144" t="s">
        <v>121</v>
      </c>
      <c r="D3" s="145" t="s">
        <v>121</v>
      </c>
      <c r="E3" s="145" t="s">
        <v>121</v>
      </c>
      <c r="F3" s="145" t="s">
        <v>121</v>
      </c>
      <c r="G3" s="146" t="s">
        <v>121</v>
      </c>
      <c r="H3" s="147" t="s">
        <v>121</v>
      </c>
      <c r="I3" s="145" t="s">
        <v>121</v>
      </c>
      <c r="J3" s="145" t="s">
        <v>121</v>
      </c>
      <c r="K3" s="148" t="s">
        <v>121</v>
      </c>
      <c r="L3" s="144" t="s">
        <v>121</v>
      </c>
      <c r="M3" s="145" t="s">
        <v>121</v>
      </c>
      <c r="N3" s="145" t="s">
        <v>121</v>
      </c>
      <c r="O3" s="146" t="s">
        <v>121</v>
      </c>
      <c r="P3" s="147" t="s">
        <v>121</v>
      </c>
      <c r="Q3" s="145" t="s">
        <v>121</v>
      </c>
      <c r="R3" s="145" t="s">
        <v>121</v>
      </c>
      <c r="S3" s="148" t="s">
        <v>121</v>
      </c>
      <c r="T3" s="144" t="s">
        <v>121</v>
      </c>
      <c r="U3" s="145" t="s">
        <v>121</v>
      </c>
      <c r="V3" s="145" t="s">
        <v>121</v>
      </c>
      <c r="W3" s="146" t="s">
        <v>121</v>
      </c>
      <c r="X3" s="147" t="s">
        <v>121</v>
      </c>
      <c r="Y3" s="145" t="s">
        <v>121</v>
      </c>
      <c r="Z3" s="145" t="s">
        <v>121</v>
      </c>
      <c r="AA3" s="148" t="s">
        <v>121</v>
      </c>
      <c r="AB3" s="144" t="s">
        <v>121</v>
      </c>
      <c r="AC3" s="145" t="s">
        <v>121</v>
      </c>
      <c r="AD3" s="145" t="s">
        <v>121</v>
      </c>
      <c r="AE3" s="146" t="s">
        <v>121</v>
      </c>
      <c r="AF3" s="147" t="s">
        <v>121</v>
      </c>
      <c r="AG3" s="145" t="s">
        <v>121</v>
      </c>
      <c r="AH3" s="145" t="s">
        <v>121</v>
      </c>
      <c r="AI3" s="148" t="s">
        <v>121</v>
      </c>
      <c r="AJ3" s="144" t="s">
        <v>121</v>
      </c>
      <c r="AK3" s="145" t="s">
        <v>121</v>
      </c>
      <c r="AL3" s="149" t="s">
        <v>121</v>
      </c>
      <c r="AM3" s="146" t="s">
        <v>121</v>
      </c>
    </row>
    <row r="4" spans="1:39" ht="18" customHeight="1">
      <c r="A4" s="150">
        <v>2</v>
      </c>
      <c r="B4" s="151" t="str">
        <f>+'氏名・志望・出席日数'!B4</f>
        <v>第二中　学太郎</v>
      </c>
      <c r="C4" s="152" t="s">
        <v>121</v>
      </c>
      <c r="D4" s="153" t="s">
        <v>121</v>
      </c>
      <c r="E4" s="153" t="s">
        <v>121</v>
      </c>
      <c r="F4" s="153" t="s">
        <v>121</v>
      </c>
      <c r="G4" s="154" t="s">
        <v>121</v>
      </c>
      <c r="H4" s="155" t="s">
        <v>121</v>
      </c>
      <c r="I4" s="153" t="s">
        <v>121</v>
      </c>
      <c r="J4" s="153" t="s">
        <v>121</v>
      </c>
      <c r="K4" s="156" t="s">
        <v>343</v>
      </c>
      <c r="L4" s="152" t="s">
        <v>121</v>
      </c>
      <c r="M4" s="153" t="s">
        <v>121</v>
      </c>
      <c r="N4" s="153" t="s">
        <v>121</v>
      </c>
      <c r="O4" s="154" t="s">
        <v>121</v>
      </c>
      <c r="P4" s="155" t="s">
        <v>121</v>
      </c>
      <c r="Q4" s="153" t="s">
        <v>121</v>
      </c>
      <c r="R4" s="153" t="s">
        <v>121</v>
      </c>
      <c r="S4" s="156" t="s">
        <v>121</v>
      </c>
      <c r="T4" s="152" t="s">
        <v>121</v>
      </c>
      <c r="U4" s="153" t="s">
        <v>121</v>
      </c>
      <c r="V4" s="153" t="s">
        <v>121</v>
      </c>
      <c r="W4" s="154" t="s">
        <v>121</v>
      </c>
      <c r="X4" s="155" t="s">
        <v>121</v>
      </c>
      <c r="Y4" s="153" t="s">
        <v>121</v>
      </c>
      <c r="Z4" s="153" t="s">
        <v>121</v>
      </c>
      <c r="AA4" s="156" t="s">
        <v>121</v>
      </c>
      <c r="AB4" s="152" t="s">
        <v>121</v>
      </c>
      <c r="AC4" s="153" t="s">
        <v>121</v>
      </c>
      <c r="AD4" s="153" t="s">
        <v>121</v>
      </c>
      <c r="AE4" s="154" t="s">
        <v>121</v>
      </c>
      <c r="AF4" s="155" t="s">
        <v>121</v>
      </c>
      <c r="AG4" s="153" t="s">
        <v>121</v>
      </c>
      <c r="AH4" s="153" t="s">
        <v>121</v>
      </c>
      <c r="AI4" s="156" t="s">
        <v>121</v>
      </c>
      <c r="AJ4" s="152" t="s">
        <v>121</v>
      </c>
      <c r="AK4" s="153" t="s">
        <v>121</v>
      </c>
      <c r="AL4" s="153" t="s">
        <v>121</v>
      </c>
      <c r="AM4" s="154" t="s">
        <v>121</v>
      </c>
    </row>
    <row r="5" spans="1:39" ht="18" customHeight="1">
      <c r="A5" s="150">
        <v>3</v>
      </c>
      <c r="B5" s="151" t="str">
        <f>+'氏名・志望・出席日数'!B5</f>
        <v>第三中　学美</v>
      </c>
      <c r="C5" s="152" t="s">
        <v>121</v>
      </c>
      <c r="D5" s="153" t="s">
        <v>121</v>
      </c>
      <c r="E5" s="153" t="s">
        <v>121</v>
      </c>
      <c r="F5" s="153" t="s">
        <v>341</v>
      </c>
      <c r="G5" s="154" t="s">
        <v>121</v>
      </c>
      <c r="H5" s="155" t="s">
        <v>121</v>
      </c>
      <c r="I5" s="153" t="s">
        <v>121</v>
      </c>
      <c r="J5" s="153" t="s">
        <v>121</v>
      </c>
      <c r="K5" s="156" t="s">
        <v>121</v>
      </c>
      <c r="L5" s="152" t="s">
        <v>121</v>
      </c>
      <c r="M5" s="153" t="s">
        <v>121</v>
      </c>
      <c r="N5" s="153" t="s">
        <v>121</v>
      </c>
      <c r="O5" s="154" t="s">
        <v>121</v>
      </c>
      <c r="P5" s="155" t="s">
        <v>121</v>
      </c>
      <c r="Q5" s="153" t="s">
        <v>121</v>
      </c>
      <c r="R5" s="153" t="s">
        <v>121</v>
      </c>
      <c r="S5" s="156" t="s">
        <v>121</v>
      </c>
      <c r="T5" s="152" t="s">
        <v>121</v>
      </c>
      <c r="U5" s="153" t="s">
        <v>121</v>
      </c>
      <c r="V5" s="153" t="s">
        <v>121</v>
      </c>
      <c r="W5" s="154" t="s">
        <v>121</v>
      </c>
      <c r="X5" s="155" t="s">
        <v>121</v>
      </c>
      <c r="Y5" s="153" t="s">
        <v>121</v>
      </c>
      <c r="Z5" s="153" t="s">
        <v>121</v>
      </c>
      <c r="AA5" s="156" t="s">
        <v>121</v>
      </c>
      <c r="AB5" s="152" t="s">
        <v>121</v>
      </c>
      <c r="AC5" s="153" t="s">
        <v>121</v>
      </c>
      <c r="AD5" s="153" t="s">
        <v>121</v>
      </c>
      <c r="AE5" s="154" t="s">
        <v>121</v>
      </c>
      <c r="AF5" s="155" t="s">
        <v>121</v>
      </c>
      <c r="AG5" s="153" t="s">
        <v>121</v>
      </c>
      <c r="AH5" s="153" t="s">
        <v>121</v>
      </c>
      <c r="AI5" s="156" t="s">
        <v>121</v>
      </c>
      <c r="AJ5" s="152" t="s">
        <v>121</v>
      </c>
      <c r="AK5" s="153" t="s">
        <v>121</v>
      </c>
      <c r="AL5" s="153" t="s">
        <v>121</v>
      </c>
      <c r="AM5" s="154" t="s">
        <v>121</v>
      </c>
    </row>
    <row r="6" spans="1:41" ht="18" customHeight="1">
      <c r="A6" s="150">
        <v>4</v>
      </c>
      <c r="B6" s="151" t="str">
        <f>+'氏名・志望・出席日数'!B6</f>
        <v>志学　中太郎</v>
      </c>
      <c r="C6" s="152" t="s">
        <v>121</v>
      </c>
      <c r="D6" s="153" t="s">
        <v>121</v>
      </c>
      <c r="E6" s="153" t="s">
        <v>121</v>
      </c>
      <c r="F6" s="153" t="s">
        <v>121</v>
      </c>
      <c r="G6" s="154" t="s">
        <v>121</v>
      </c>
      <c r="H6" s="155" t="s">
        <v>121</v>
      </c>
      <c r="I6" s="153" t="s">
        <v>121</v>
      </c>
      <c r="J6" s="153" t="s">
        <v>121</v>
      </c>
      <c r="K6" s="156" t="s">
        <v>121</v>
      </c>
      <c r="L6" s="152" t="s">
        <v>121</v>
      </c>
      <c r="M6" s="153" t="s">
        <v>341</v>
      </c>
      <c r="N6" s="153" t="s">
        <v>121</v>
      </c>
      <c r="O6" s="154" t="s">
        <v>121</v>
      </c>
      <c r="P6" s="155" t="s">
        <v>121</v>
      </c>
      <c r="Q6" s="153" t="s">
        <v>121</v>
      </c>
      <c r="R6" s="153" t="s">
        <v>121</v>
      </c>
      <c r="S6" s="156" t="s">
        <v>121</v>
      </c>
      <c r="T6" s="152" t="s">
        <v>121</v>
      </c>
      <c r="U6" s="153" t="s">
        <v>121</v>
      </c>
      <c r="V6" s="153" t="s">
        <v>121</v>
      </c>
      <c r="W6" s="154" t="s">
        <v>121</v>
      </c>
      <c r="X6" s="155" t="s">
        <v>121</v>
      </c>
      <c r="Y6" s="153" t="s">
        <v>121</v>
      </c>
      <c r="Z6" s="153" t="s">
        <v>121</v>
      </c>
      <c r="AA6" s="156" t="s">
        <v>121</v>
      </c>
      <c r="AB6" s="152" t="s">
        <v>121</v>
      </c>
      <c r="AC6" s="153" t="s">
        <v>121</v>
      </c>
      <c r="AD6" s="153" t="s">
        <v>121</v>
      </c>
      <c r="AE6" s="154" t="s">
        <v>121</v>
      </c>
      <c r="AF6" s="155" t="s">
        <v>121</v>
      </c>
      <c r="AG6" s="153" t="s">
        <v>121</v>
      </c>
      <c r="AH6" s="153" t="s">
        <v>121</v>
      </c>
      <c r="AI6" s="156" t="s">
        <v>121</v>
      </c>
      <c r="AJ6" s="152" t="s">
        <v>121</v>
      </c>
      <c r="AK6" s="153" t="s">
        <v>121</v>
      </c>
      <c r="AL6" s="153" t="s">
        <v>121</v>
      </c>
      <c r="AM6" s="154" t="s">
        <v>121</v>
      </c>
      <c r="AO6" s="137" t="s">
        <v>231</v>
      </c>
    </row>
    <row r="7" spans="1:41" ht="18" customHeight="1" thickBot="1">
      <c r="A7" s="157">
        <v>5</v>
      </c>
      <c r="B7" s="158" t="str">
        <f>+'氏名・志望・出席日数'!B7</f>
        <v>北三瓶　中代</v>
      </c>
      <c r="C7" s="159" t="s">
        <v>343</v>
      </c>
      <c r="D7" s="160" t="s">
        <v>121</v>
      </c>
      <c r="E7" s="160" t="s">
        <v>121</v>
      </c>
      <c r="F7" s="160" t="s">
        <v>121</v>
      </c>
      <c r="G7" s="161" t="s">
        <v>121</v>
      </c>
      <c r="H7" s="162" t="s">
        <v>121</v>
      </c>
      <c r="I7" s="160" t="s">
        <v>121</v>
      </c>
      <c r="J7" s="160" t="s">
        <v>121</v>
      </c>
      <c r="K7" s="163" t="s">
        <v>121</v>
      </c>
      <c r="L7" s="159" t="s">
        <v>121</v>
      </c>
      <c r="M7" s="160" t="s">
        <v>121</v>
      </c>
      <c r="N7" s="160" t="s">
        <v>121</v>
      </c>
      <c r="O7" s="161" t="s">
        <v>121</v>
      </c>
      <c r="P7" s="162" t="s">
        <v>121</v>
      </c>
      <c r="Q7" s="160" t="s">
        <v>121</v>
      </c>
      <c r="R7" s="160" t="s">
        <v>121</v>
      </c>
      <c r="S7" s="163" t="s">
        <v>121</v>
      </c>
      <c r="T7" s="159" t="s">
        <v>121</v>
      </c>
      <c r="U7" s="160" t="s">
        <v>121</v>
      </c>
      <c r="V7" s="160" t="s">
        <v>121</v>
      </c>
      <c r="W7" s="161" t="s">
        <v>121</v>
      </c>
      <c r="X7" s="162" t="s">
        <v>121</v>
      </c>
      <c r="Y7" s="160" t="s">
        <v>121</v>
      </c>
      <c r="Z7" s="160" t="s">
        <v>121</v>
      </c>
      <c r="AA7" s="163" t="s">
        <v>121</v>
      </c>
      <c r="AB7" s="159" t="s">
        <v>121</v>
      </c>
      <c r="AC7" s="160" t="s">
        <v>121</v>
      </c>
      <c r="AD7" s="160" t="s">
        <v>121</v>
      </c>
      <c r="AE7" s="161" t="s">
        <v>121</v>
      </c>
      <c r="AF7" s="162" t="s">
        <v>121</v>
      </c>
      <c r="AG7" s="160" t="s">
        <v>121</v>
      </c>
      <c r="AH7" s="160" t="s">
        <v>121</v>
      </c>
      <c r="AI7" s="163" t="s">
        <v>121</v>
      </c>
      <c r="AJ7" s="159" t="s">
        <v>121</v>
      </c>
      <c r="AK7" s="160" t="s">
        <v>121</v>
      </c>
      <c r="AL7" s="160" t="s">
        <v>121</v>
      </c>
      <c r="AM7" s="161" t="s">
        <v>121</v>
      </c>
      <c r="AO7" s="137" t="s">
        <v>342</v>
      </c>
    </row>
    <row r="8" spans="1:41" ht="18" customHeight="1">
      <c r="A8" s="164">
        <v>6</v>
      </c>
      <c r="B8" s="165" t="str">
        <f>+'氏名・志望・出席日数'!B8</f>
        <v>池田　中吉</v>
      </c>
      <c r="C8" s="166" t="s">
        <v>121</v>
      </c>
      <c r="D8" s="167" t="s">
        <v>121</v>
      </c>
      <c r="E8" s="167" t="s">
        <v>121</v>
      </c>
      <c r="F8" s="167" t="s">
        <v>121</v>
      </c>
      <c r="G8" s="168" t="s">
        <v>121</v>
      </c>
      <c r="H8" s="169" t="s">
        <v>121</v>
      </c>
      <c r="I8" s="167" t="s">
        <v>121</v>
      </c>
      <c r="J8" s="167" t="s">
        <v>121</v>
      </c>
      <c r="K8" s="170" t="s">
        <v>121</v>
      </c>
      <c r="L8" s="166" t="s">
        <v>121</v>
      </c>
      <c r="M8" s="167" t="s">
        <v>121</v>
      </c>
      <c r="N8" s="167" t="s">
        <v>121</v>
      </c>
      <c r="O8" s="168" t="s">
        <v>121</v>
      </c>
      <c r="P8" s="169" t="s">
        <v>121</v>
      </c>
      <c r="Q8" s="167" t="s">
        <v>121</v>
      </c>
      <c r="R8" s="167" t="s">
        <v>121</v>
      </c>
      <c r="S8" s="170" t="s">
        <v>121</v>
      </c>
      <c r="T8" s="166" t="s">
        <v>121</v>
      </c>
      <c r="U8" s="167" t="s">
        <v>121</v>
      </c>
      <c r="V8" s="167" t="s">
        <v>121</v>
      </c>
      <c r="W8" s="168" t="s">
        <v>121</v>
      </c>
      <c r="X8" s="169" t="s">
        <v>121</v>
      </c>
      <c r="Y8" s="167" t="s">
        <v>121</v>
      </c>
      <c r="Z8" s="167" t="s">
        <v>121</v>
      </c>
      <c r="AA8" s="170" t="s">
        <v>121</v>
      </c>
      <c r="AB8" s="166" t="s">
        <v>121</v>
      </c>
      <c r="AC8" s="167" t="s">
        <v>121</v>
      </c>
      <c r="AD8" s="167" t="s">
        <v>121</v>
      </c>
      <c r="AE8" s="168" t="s">
        <v>121</v>
      </c>
      <c r="AF8" s="169" t="s">
        <v>121</v>
      </c>
      <c r="AG8" s="167" t="s">
        <v>121</v>
      </c>
      <c r="AH8" s="167" t="s">
        <v>121</v>
      </c>
      <c r="AI8" s="170" t="s">
        <v>121</v>
      </c>
      <c r="AJ8" s="166" t="s">
        <v>121</v>
      </c>
      <c r="AK8" s="167" t="s">
        <v>121</v>
      </c>
      <c r="AL8" s="167" t="s">
        <v>121</v>
      </c>
      <c r="AM8" s="168" t="s">
        <v>121</v>
      </c>
      <c r="AO8" s="137" t="s">
        <v>344</v>
      </c>
    </row>
    <row r="9" spans="1:39" ht="18" customHeight="1">
      <c r="A9" s="171">
        <v>7</v>
      </c>
      <c r="B9" s="151" t="str">
        <f>+'氏名・志望・出席日数'!B9</f>
        <v>頓原　中助</v>
      </c>
      <c r="C9" s="152" t="s">
        <v>121</v>
      </c>
      <c r="D9" s="153" t="s">
        <v>121</v>
      </c>
      <c r="E9" s="153" t="s">
        <v>121</v>
      </c>
      <c r="F9" s="153" t="s">
        <v>121</v>
      </c>
      <c r="G9" s="154" t="s">
        <v>121</v>
      </c>
      <c r="H9" s="155" t="s">
        <v>121</v>
      </c>
      <c r="I9" s="153" t="s">
        <v>121</v>
      </c>
      <c r="J9" s="153" t="s">
        <v>121</v>
      </c>
      <c r="K9" s="156" t="s">
        <v>121</v>
      </c>
      <c r="L9" s="152" t="s">
        <v>121</v>
      </c>
      <c r="M9" s="153" t="s">
        <v>121</v>
      </c>
      <c r="N9" s="153" t="s">
        <v>121</v>
      </c>
      <c r="O9" s="154" t="s">
        <v>121</v>
      </c>
      <c r="P9" s="155" t="s">
        <v>121</v>
      </c>
      <c r="Q9" s="153" t="s">
        <v>121</v>
      </c>
      <c r="R9" s="153" t="s">
        <v>121</v>
      </c>
      <c r="S9" s="156" t="s">
        <v>121</v>
      </c>
      <c r="T9" s="152" t="s">
        <v>121</v>
      </c>
      <c r="U9" s="153" t="s">
        <v>121</v>
      </c>
      <c r="V9" s="153" t="s">
        <v>121</v>
      </c>
      <c r="W9" s="154" t="s">
        <v>121</v>
      </c>
      <c r="X9" s="155" t="s">
        <v>121</v>
      </c>
      <c r="Y9" s="153" t="s">
        <v>121</v>
      </c>
      <c r="Z9" s="153" t="s">
        <v>121</v>
      </c>
      <c r="AA9" s="156" t="s">
        <v>121</v>
      </c>
      <c r="AB9" s="152" t="s">
        <v>121</v>
      </c>
      <c r="AC9" s="153" t="s">
        <v>121</v>
      </c>
      <c r="AD9" s="153" t="s">
        <v>121</v>
      </c>
      <c r="AE9" s="154" t="s">
        <v>121</v>
      </c>
      <c r="AF9" s="155" t="s">
        <v>121</v>
      </c>
      <c r="AG9" s="153" t="s">
        <v>121</v>
      </c>
      <c r="AH9" s="153" t="s">
        <v>121</v>
      </c>
      <c r="AI9" s="156" t="s">
        <v>121</v>
      </c>
      <c r="AJ9" s="152" t="s">
        <v>121</v>
      </c>
      <c r="AK9" s="153" t="s">
        <v>121</v>
      </c>
      <c r="AL9" s="153" t="s">
        <v>121</v>
      </c>
      <c r="AM9" s="154" t="s">
        <v>121</v>
      </c>
    </row>
    <row r="10" spans="1:39" ht="18" customHeight="1">
      <c r="A10" s="171">
        <v>8</v>
      </c>
      <c r="B10" s="151" t="str">
        <f>+'氏名・志望・出席日数'!B10</f>
        <v>平田　光子</v>
      </c>
      <c r="C10" s="152" t="s">
        <v>121</v>
      </c>
      <c r="D10" s="153" t="s">
        <v>121</v>
      </c>
      <c r="E10" s="153" t="s">
        <v>121</v>
      </c>
      <c r="F10" s="153" t="s">
        <v>121</v>
      </c>
      <c r="G10" s="154" t="s">
        <v>121</v>
      </c>
      <c r="H10" s="155" t="s">
        <v>121</v>
      </c>
      <c r="I10" s="153" t="s">
        <v>121</v>
      </c>
      <c r="J10" s="153" t="s">
        <v>121</v>
      </c>
      <c r="K10" s="156" t="s">
        <v>121</v>
      </c>
      <c r="L10" s="152" t="s">
        <v>121</v>
      </c>
      <c r="M10" s="153" t="s">
        <v>121</v>
      </c>
      <c r="N10" s="153" t="s">
        <v>121</v>
      </c>
      <c r="O10" s="154" t="s">
        <v>121</v>
      </c>
      <c r="P10" s="155" t="s">
        <v>121</v>
      </c>
      <c r="Q10" s="153" t="s">
        <v>121</v>
      </c>
      <c r="R10" s="153" t="s">
        <v>121</v>
      </c>
      <c r="S10" s="156" t="s">
        <v>121</v>
      </c>
      <c r="T10" s="152" t="s">
        <v>121</v>
      </c>
      <c r="U10" s="153" t="s">
        <v>121</v>
      </c>
      <c r="V10" s="153" t="s">
        <v>121</v>
      </c>
      <c r="W10" s="154" t="s">
        <v>121</v>
      </c>
      <c r="X10" s="155" t="s">
        <v>121</v>
      </c>
      <c r="Y10" s="153" t="s">
        <v>121</v>
      </c>
      <c r="Z10" s="153" t="s">
        <v>121</v>
      </c>
      <c r="AA10" s="156" t="s">
        <v>121</v>
      </c>
      <c r="AB10" s="152" t="s">
        <v>121</v>
      </c>
      <c r="AC10" s="153" t="s">
        <v>121</v>
      </c>
      <c r="AD10" s="153" t="s">
        <v>121</v>
      </c>
      <c r="AE10" s="154" t="s">
        <v>121</v>
      </c>
      <c r="AF10" s="155" t="s">
        <v>121</v>
      </c>
      <c r="AG10" s="153" t="s">
        <v>121</v>
      </c>
      <c r="AH10" s="153" t="s">
        <v>121</v>
      </c>
      <c r="AI10" s="156" t="s">
        <v>121</v>
      </c>
      <c r="AJ10" s="152" t="s">
        <v>121</v>
      </c>
      <c r="AK10" s="153" t="s">
        <v>121</v>
      </c>
      <c r="AL10" s="153" t="s">
        <v>121</v>
      </c>
      <c r="AM10" s="154" t="s">
        <v>121</v>
      </c>
    </row>
    <row r="11" spans="1:39" ht="18" customHeight="1">
      <c r="A11" s="171">
        <v>9</v>
      </c>
      <c r="B11" s="151" t="str">
        <f>+'氏名・志望・出席日数'!B11</f>
        <v>平田　佐香</v>
      </c>
      <c r="C11" s="152" t="s">
        <v>121</v>
      </c>
      <c r="D11" s="153" t="s">
        <v>121</v>
      </c>
      <c r="E11" s="153" t="s">
        <v>121</v>
      </c>
      <c r="F11" s="153" t="s">
        <v>121</v>
      </c>
      <c r="G11" s="154" t="s">
        <v>121</v>
      </c>
      <c r="H11" s="155" t="s">
        <v>121</v>
      </c>
      <c r="I11" s="153" t="s">
        <v>121</v>
      </c>
      <c r="J11" s="153" t="s">
        <v>121</v>
      </c>
      <c r="K11" s="156" t="s">
        <v>121</v>
      </c>
      <c r="L11" s="152" t="s">
        <v>121</v>
      </c>
      <c r="M11" s="153" t="s">
        <v>121</v>
      </c>
      <c r="N11" s="153" t="s">
        <v>121</v>
      </c>
      <c r="O11" s="154" t="s">
        <v>121</v>
      </c>
      <c r="P11" s="155" t="s">
        <v>121</v>
      </c>
      <c r="Q11" s="153" t="s">
        <v>121</v>
      </c>
      <c r="R11" s="153" t="s">
        <v>121</v>
      </c>
      <c r="S11" s="156" t="s">
        <v>121</v>
      </c>
      <c r="T11" s="152" t="s">
        <v>121</v>
      </c>
      <c r="U11" s="153" t="s">
        <v>121</v>
      </c>
      <c r="V11" s="153" t="s">
        <v>121</v>
      </c>
      <c r="W11" s="154" t="s">
        <v>121</v>
      </c>
      <c r="X11" s="155" t="s">
        <v>121</v>
      </c>
      <c r="Y11" s="153" t="s">
        <v>121</v>
      </c>
      <c r="Z11" s="153" t="s">
        <v>121</v>
      </c>
      <c r="AA11" s="156" t="s">
        <v>121</v>
      </c>
      <c r="AB11" s="152" t="s">
        <v>121</v>
      </c>
      <c r="AC11" s="153" t="s">
        <v>121</v>
      </c>
      <c r="AD11" s="153" t="s">
        <v>121</v>
      </c>
      <c r="AE11" s="154" t="s">
        <v>121</v>
      </c>
      <c r="AF11" s="155" t="s">
        <v>121</v>
      </c>
      <c r="AG11" s="153" t="s">
        <v>121</v>
      </c>
      <c r="AH11" s="153" t="s">
        <v>121</v>
      </c>
      <c r="AI11" s="156" t="s">
        <v>121</v>
      </c>
      <c r="AJ11" s="152" t="s">
        <v>121</v>
      </c>
      <c r="AK11" s="153" t="s">
        <v>121</v>
      </c>
      <c r="AL11" s="153" t="s">
        <v>121</v>
      </c>
      <c r="AM11" s="154" t="s">
        <v>121</v>
      </c>
    </row>
    <row r="12" spans="1:39" ht="18" customHeight="1" thickBot="1">
      <c r="A12" s="171">
        <v>10</v>
      </c>
      <c r="B12" s="151" t="str">
        <f>+'氏名・志望・出席日数'!B12</f>
        <v>市立　旭</v>
      </c>
      <c r="C12" s="172" t="s">
        <v>121</v>
      </c>
      <c r="D12" s="173" t="s">
        <v>121</v>
      </c>
      <c r="E12" s="173" t="s">
        <v>121</v>
      </c>
      <c r="F12" s="173" t="s">
        <v>121</v>
      </c>
      <c r="G12" s="174" t="s">
        <v>121</v>
      </c>
      <c r="H12" s="175" t="s">
        <v>121</v>
      </c>
      <c r="I12" s="173" t="s">
        <v>121</v>
      </c>
      <c r="J12" s="173" t="s">
        <v>121</v>
      </c>
      <c r="K12" s="176" t="s">
        <v>121</v>
      </c>
      <c r="L12" s="172" t="s">
        <v>121</v>
      </c>
      <c r="M12" s="173" t="s">
        <v>121</v>
      </c>
      <c r="N12" s="173" t="s">
        <v>121</v>
      </c>
      <c r="O12" s="174" t="s">
        <v>121</v>
      </c>
      <c r="P12" s="175" t="s">
        <v>121</v>
      </c>
      <c r="Q12" s="173" t="s">
        <v>121</v>
      </c>
      <c r="R12" s="173" t="s">
        <v>121</v>
      </c>
      <c r="S12" s="176" t="s">
        <v>121</v>
      </c>
      <c r="T12" s="172" t="s">
        <v>121</v>
      </c>
      <c r="U12" s="173" t="s">
        <v>121</v>
      </c>
      <c r="V12" s="173" t="s">
        <v>121</v>
      </c>
      <c r="W12" s="174" t="s">
        <v>121</v>
      </c>
      <c r="X12" s="175" t="s">
        <v>121</v>
      </c>
      <c r="Y12" s="173" t="s">
        <v>121</v>
      </c>
      <c r="Z12" s="173" t="s">
        <v>121</v>
      </c>
      <c r="AA12" s="176" t="s">
        <v>121</v>
      </c>
      <c r="AB12" s="172" t="s">
        <v>121</v>
      </c>
      <c r="AC12" s="173" t="s">
        <v>121</v>
      </c>
      <c r="AD12" s="173" t="s">
        <v>121</v>
      </c>
      <c r="AE12" s="174" t="s">
        <v>121</v>
      </c>
      <c r="AF12" s="175" t="s">
        <v>121</v>
      </c>
      <c r="AG12" s="173" t="s">
        <v>121</v>
      </c>
      <c r="AH12" s="173" t="s">
        <v>121</v>
      </c>
      <c r="AI12" s="176" t="s">
        <v>121</v>
      </c>
      <c r="AJ12" s="172" t="s">
        <v>121</v>
      </c>
      <c r="AK12" s="173" t="s">
        <v>121</v>
      </c>
      <c r="AL12" s="173" t="s">
        <v>121</v>
      </c>
      <c r="AM12" s="174" t="s">
        <v>121</v>
      </c>
    </row>
    <row r="13" spans="1:39" ht="18" customHeight="1">
      <c r="A13" s="142">
        <v>11</v>
      </c>
      <c r="B13" s="143" t="str">
        <f>+'氏名・志望・出席日数'!B13</f>
        <v>平田中　学斗</v>
      </c>
      <c r="C13" s="177" t="s">
        <v>121</v>
      </c>
      <c r="D13" s="149" t="s">
        <v>121</v>
      </c>
      <c r="E13" s="149" t="s">
        <v>121</v>
      </c>
      <c r="F13" s="149" t="s">
        <v>121</v>
      </c>
      <c r="G13" s="178" t="s">
        <v>121</v>
      </c>
      <c r="H13" s="179" t="s">
        <v>121</v>
      </c>
      <c r="I13" s="149" t="s">
        <v>121</v>
      </c>
      <c r="J13" s="149" t="s">
        <v>121</v>
      </c>
      <c r="K13" s="180" t="s">
        <v>121</v>
      </c>
      <c r="L13" s="177" t="s">
        <v>121</v>
      </c>
      <c r="M13" s="149" t="s">
        <v>121</v>
      </c>
      <c r="N13" s="149" t="s">
        <v>121</v>
      </c>
      <c r="O13" s="178" t="s">
        <v>121</v>
      </c>
      <c r="P13" s="179" t="s">
        <v>121</v>
      </c>
      <c r="Q13" s="149" t="s">
        <v>121</v>
      </c>
      <c r="R13" s="149" t="s">
        <v>121</v>
      </c>
      <c r="S13" s="180" t="s">
        <v>121</v>
      </c>
      <c r="T13" s="177" t="s">
        <v>121</v>
      </c>
      <c r="U13" s="149" t="s">
        <v>121</v>
      </c>
      <c r="V13" s="149" t="s">
        <v>121</v>
      </c>
      <c r="W13" s="178" t="s">
        <v>121</v>
      </c>
      <c r="X13" s="179" t="s">
        <v>121</v>
      </c>
      <c r="Y13" s="149" t="s">
        <v>121</v>
      </c>
      <c r="Z13" s="149" t="s">
        <v>121</v>
      </c>
      <c r="AA13" s="180" t="s">
        <v>121</v>
      </c>
      <c r="AB13" s="177" t="s">
        <v>121</v>
      </c>
      <c r="AC13" s="149" t="s">
        <v>121</v>
      </c>
      <c r="AD13" s="149" t="s">
        <v>121</v>
      </c>
      <c r="AE13" s="178" t="s">
        <v>121</v>
      </c>
      <c r="AF13" s="179" t="s">
        <v>121</v>
      </c>
      <c r="AG13" s="149" t="s">
        <v>121</v>
      </c>
      <c r="AH13" s="149" t="s">
        <v>121</v>
      </c>
      <c r="AI13" s="180" t="s">
        <v>121</v>
      </c>
      <c r="AJ13" s="177" t="s">
        <v>121</v>
      </c>
      <c r="AK13" s="149" t="s">
        <v>121</v>
      </c>
      <c r="AL13" s="149" t="s">
        <v>121</v>
      </c>
      <c r="AM13" s="178" t="s">
        <v>121</v>
      </c>
    </row>
    <row r="14" spans="1:39" ht="18" customHeight="1">
      <c r="A14" s="150">
        <v>12</v>
      </c>
      <c r="B14" s="151" t="str">
        <f>+'氏名・志望・出席日数'!B14</f>
        <v>赤来　中弥</v>
      </c>
      <c r="C14" s="152" t="s">
        <v>121</v>
      </c>
      <c r="D14" s="153" t="s">
        <v>121</v>
      </c>
      <c r="E14" s="153" t="s">
        <v>121</v>
      </c>
      <c r="F14" s="153" t="s">
        <v>121</v>
      </c>
      <c r="G14" s="154" t="s">
        <v>121</v>
      </c>
      <c r="H14" s="155" t="s">
        <v>121</v>
      </c>
      <c r="I14" s="153" t="s">
        <v>121</v>
      </c>
      <c r="J14" s="153" t="s">
        <v>121</v>
      </c>
      <c r="K14" s="156" t="s">
        <v>121</v>
      </c>
      <c r="L14" s="152" t="s">
        <v>121</v>
      </c>
      <c r="M14" s="153" t="s">
        <v>121</v>
      </c>
      <c r="N14" s="153" t="s">
        <v>121</v>
      </c>
      <c r="O14" s="154" t="s">
        <v>121</v>
      </c>
      <c r="P14" s="155" t="s">
        <v>121</v>
      </c>
      <c r="Q14" s="153" t="s">
        <v>121</v>
      </c>
      <c r="R14" s="153" t="s">
        <v>121</v>
      </c>
      <c r="S14" s="156" t="s">
        <v>121</v>
      </c>
      <c r="T14" s="152" t="s">
        <v>121</v>
      </c>
      <c r="U14" s="153" t="s">
        <v>121</v>
      </c>
      <c r="V14" s="153" t="s">
        <v>121</v>
      </c>
      <c r="W14" s="154" t="s">
        <v>121</v>
      </c>
      <c r="X14" s="155" t="s">
        <v>121</v>
      </c>
      <c r="Y14" s="153" t="s">
        <v>121</v>
      </c>
      <c r="Z14" s="153" t="s">
        <v>121</v>
      </c>
      <c r="AA14" s="156" t="s">
        <v>121</v>
      </c>
      <c r="AB14" s="152" t="s">
        <v>121</v>
      </c>
      <c r="AC14" s="153" t="s">
        <v>121</v>
      </c>
      <c r="AD14" s="153" t="s">
        <v>121</v>
      </c>
      <c r="AE14" s="154" t="s">
        <v>121</v>
      </c>
      <c r="AF14" s="155" t="s">
        <v>121</v>
      </c>
      <c r="AG14" s="153" t="s">
        <v>121</v>
      </c>
      <c r="AH14" s="153" t="s">
        <v>121</v>
      </c>
      <c r="AI14" s="156" t="s">
        <v>121</v>
      </c>
      <c r="AJ14" s="152" t="s">
        <v>121</v>
      </c>
      <c r="AK14" s="153" t="s">
        <v>121</v>
      </c>
      <c r="AL14" s="153" t="s">
        <v>121</v>
      </c>
      <c r="AM14" s="154" t="s">
        <v>121</v>
      </c>
    </row>
    <row r="15" spans="1:41" ht="18" customHeight="1">
      <c r="A15" s="150">
        <v>13</v>
      </c>
      <c r="B15" s="151" t="str">
        <f>+'氏名・志望・出席日数'!B15</f>
        <v>三刀屋　中</v>
      </c>
      <c r="C15" s="152" t="s">
        <v>121</v>
      </c>
      <c r="D15" s="153" t="s">
        <v>121</v>
      </c>
      <c r="E15" s="153" t="s">
        <v>121</v>
      </c>
      <c r="F15" s="153" t="s">
        <v>121</v>
      </c>
      <c r="G15" s="154" t="s">
        <v>121</v>
      </c>
      <c r="H15" s="155" t="s">
        <v>121</v>
      </c>
      <c r="I15" s="153" t="s">
        <v>121</v>
      </c>
      <c r="J15" s="153" t="s">
        <v>121</v>
      </c>
      <c r="K15" s="156" t="s">
        <v>121</v>
      </c>
      <c r="L15" s="152" t="s">
        <v>121</v>
      </c>
      <c r="M15" s="153" t="s">
        <v>121</v>
      </c>
      <c r="N15" s="153" t="s">
        <v>121</v>
      </c>
      <c r="O15" s="154" t="s">
        <v>121</v>
      </c>
      <c r="P15" s="155" t="s">
        <v>121</v>
      </c>
      <c r="Q15" s="153" t="s">
        <v>121</v>
      </c>
      <c r="R15" s="153" t="s">
        <v>121</v>
      </c>
      <c r="S15" s="156" t="s">
        <v>121</v>
      </c>
      <c r="T15" s="152" t="s">
        <v>121</v>
      </c>
      <c r="U15" s="153" t="s">
        <v>121</v>
      </c>
      <c r="V15" s="153" t="s">
        <v>121</v>
      </c>
      <c r="W15" s="154" t="s">
        <v>121</v>
      </c>
      <c r="X15" s="155" t="s">
        <v>121</v>
      </c>
      <c r="Y15" s="153" t="s">
        <v>121</v>
      </c>
      <c r="Z15" s="153" t="s">
        <v>121</v>
      </c>
      <c r="AA15" s="156" t="s">
        <v>121</v>
      </c>
      <c r="AB15" s="152" t="s">
        <v>121</v>
      </c>
      <c r="AC15" s="153" t="s">
        <v>121</v>
      </c>
      <c r="AD15" s="153" t="s">
        <v>121</v>
      </c>
      <c r="AE15" s="154" t="s">
        <v>121</v>
      </c>
      <c r="AF15" s="155" t="s">
        <v>121</v>
      </c>
      <c r="AG15" s="153" t="s">
        <v>121</v>
      </c>
      <c r="AH15" s="153" t="s">
        <v>121</v>
      </c>
      <c r="AI15" s="156" t="s">
        <v>121</v>
      </c>
      <c r="AJ15" s="152" t="s">
        <v>121</v>
      </c>
      <c r="AK15" s="153" t="s">
        <v>121</v>
      </c>
      <c r="AL15" s="153" t="s">
        <v>121</v>
      </c>
      <c r="AM15" s="154" t="s">
        <v>121</v>
      </c>
      <c r="AN15" s="181"/>
      <c r="AO15" s="181"/>
    </row>
    <row r="16" spans="1:41" ht="18" customHeight="1">
      <c r="A16" s="150">
        <v>14</v>
      </c>
      <c r="B16" s="151" t="str">
        <f>+'氏名・志望・出席日数'!B16</f>
        <v>吉田　中道</v>
      </c>
      <c r="C16" s="152" t="s">
        <v>121</v>
      </c>
      <c r="D16" s="153" t="s">
        <v>121</v>
      </c>
      <c r="E16" s="153" t="s">
        <v>121</v>
      </c>
      <c r="F16" s="153" t="s">
        <v>121</v>
      </c>
      <c r="G16" s="154" t="s">
        <v>121</v>
      </c>
      <c r="H16" s="155" t="s">
        <v>121</v>
      </c>
      <c r="I16" s="153" t="s">
        <v>121</v>
      </c>
      <c r="J16" s="153" t="s">
        <v>121</v>
      </c>
      <c r="K16" s="156" t="s">
        <v>121</v>
      </c>
      <c r="L16" s="152" t="s">
        <v>121</v>
      </c>
      <c r="M16" s="153" t="s">
        <v>121</v>
      </c>
      <c r="N16" s="153" t="s">
        <v>121</v>
      </c>
      <c r="O16" s="154" t="s">
        <v>121</v>
      </c>
      <c r="P16" s="155" t="s">
        <v>121</v>
      </c>
      <c r="Q16" s="153" t="s">
        <v>121</v>
      </c>
      <c r="R16" s="153" t="s">
        <v>121</v>
      </c>
      <c r="S16" s="156" t="s">
        <v>121</v>
      </c>
      <c r="T16" s="152" t="s">
        <v>121</v>
      </c>
      <c r="U16" s="153" t="s">
        <v>121</v>
      </c>
      <c r="V16" s="153" t="s">
        <v>121</v>
      </c>
      <c r="W16" s="154" t="s">
        <v>121</v>
      </c>
      <c r="X16" s="155" t="s">
        <v>121</v>
      </c>
      <c r="Y16" s="153" t="s">
        <v>121</v>
      </c>
      <c r="Z16" s="153" t="s">
        <v>121</v>
      </c>
      <c r="AA16" s="156" t="s">
        <v>121</v>
      </c>
      <c r="AB16" s="152" t="s">
        <v>121</v>
      </c>
      <c r="AC16" s="153" t="s">
        <v>121</v>
      </c>
      <c r="AD16" s="153" t="s">
        <v>121</v>
      </c>
      <c r="AE16" s="154" t="s">
        <v>121</v>
      </c>
      <c r="AF16" s="155" t="s">
        <v>121</v>
      </c>
      <c r="AG16" s="153" t="s">
        <v>121</v>
      </c>
      <c r="AH16" s="153" t="s">
        <v>121</v>
      </c>
      <c r="AI16" s="156" t="s">
        <v>121</v>
      </c>
      <c r="AJ16" s="152" t="s">
        <v>121</v>
      </c>
      <c r="AK16" s="153" t="s">
        <v>121</v>
      </c>
      <c r="AL16" s="153" t="s">
        <v>121</v>
      </c>
      <c r="AM16" s="154" t="s">
        <v>121</v>
      </c>
      <c r="AN16" s="181"/>
      <c r="AO16" s="181"/>
    </row>
    <row r="17" spans="1:41" ht="18" customHeight="1" thickBot="1">
      <c r="A17" s="157">
        <v>15</v>
      </c>
      <c r="B17" s="158" t="str">
        <f>+'氏名・志望・出席日数'!B17</f>
        <v>掛合　中里</v>
      </c>
      <c r="C17" s="159" t="s">
        <v>121</v>
      </c>
      <c r="D17" s="160" t="s">
        <v>121</v>
      </c>
      <c r="E17" s="160" t="s">
        <v>121</v>
      </c>
      <c r="F17" s="160" t="s">
        <v>121</v>
      </c>
      <c r="G17" s="161" t="s">
        <v>121</v>
      </c>
      <c r="H17" s="162" t="s">
        <v>121</v>
      </c>
      <c r="I17" s="160" t="s">
        <v>121</v>
      </c>
      <c r="J17" s="160" t="s">
        <v>121</v>
      </c>
      <c r="K17" s="163" t="s">
        <v>121</v>
      </c>
      <c r="L17" s="159" t="s">
        <v>121</v>
      </c>
      <c r="M17" s="160" t="s">
        <v>121</v>
      </c>
      <c r="N17" s="160" t="s">
        <v>121</v>
      </c>
      <c r="O17" s="161" t="s">
        <v>121</v>
      </c>
      <c r="P17" s="162" t="s">
        <v>121</v>
      </c>
      <c r="Q17" s="160" t="s">
        <v>121</v>
      </c>
      <c r="R17" s="160" t="s">
        <v>121</v>
      </c>
      <c r="S17" s="163" t="s">
        <v>121</v>
      </c>
      <c r="T17" s="159" t="s">
        <v>121</v>
      </c>
      <c r="U17" s="160" t="s">
        <v>121</v>
      </c>
      <c r="V17" s="160" t="s">
        <v>121</v>
      </c>
      <c r="W17" s="161" t="s">
        <v>121</v>
      </c>
      <c r="X17" s="162" t="s">
        <v>121</v>
      </c>
      <c r="Y17" s="160" t="s">
        <v>121</v>
      </c>
      <c r="Z17" s="160" t="s">
        <v>121</v>
      </c>
      <c r="AA17" s="163" t="s">
        <v>121</v>
      </c>
      <c r="AB17" s="159" t="s">
        <v>121</v>
      </c>
      <c r="AC17" s="160" t="s">
        <v>121</v>
      </c>
      <c r="AD17" s="160" t="s">
        <v>121</v>
      </c>
      <c r="AE17" s="161" t="s">
        <v>121</v>
      </c>
      <c r="AF17" s="162" t="s">
        <v>121</v>
      </c>
      <c r="AG17" s="160" t="s">
        <v>121</v>
      </c>
      <c r="AH17" s="160" t="s">
        <v>121</v>
      </c>
      <c r="AI17" s="163" t="s">
        <v>121</v>
      </c>
      <c r="AJ17" s="159" t="s">
        <v>121</v>
      </c>
      <c r="AK17" s="160" t="s">
        <v>121</v>
      </c>
      <c r="AL17" s="160" t="s">
        <v>121</v>
      </c>
      <c r="AM17" s="161" t="s">
        <v>121</v>
      </c>
      <c r="AN17" s="181"/>
      <c r="AO17" s="181"/>
    </row>
    <row r="18" spans="1:39" ht="18" customHeight="1">
      <c r="A18" s="164">
        <v>16</v>
      </c>
      <c r="B18" s="165">
        <f>+'氏名・志望・出席日数'!B18</f>
        <v>0</v>
      </c>
      <c r="C18" s="166" t="s">
        <v>121</v>
      </c>
      <c r="D18" s="167" t="s">
        <v>121</v>
      </c>
      <c r="E18" s="167" t="s">
        <v>121</v>
      </c>
      <c r="F18" s="167" t="s">
        <v>121</v>
      </c>
      <c r="G18" s="168" t="s">
        <v>121</v>
      </c>
      <c r="H18" s="169" t="s">
        <v>121</v>
      </c>
      <c r="I18" s="167" t="s">
        <v>121</v>
      </c>
      <c r="J18" s="167" t="s">
        <v>121</v>
      </c>
      <c r="K18" s="170" t="s">
        <v>121</v>
      </c>
      <c r="L18" s="166" t="s">
        <v>121</v>
      </c>
      <c r="M18" s="167" t="s">
        <v>121</v>
      </c>
      <c r="N18" s="167" t="s">
        <v>121</v>
      </c>
      <c r="O18" s="168" t="s">
        <v>121</v>
      </c>
      <c r="P18" s="169" t="s">
        <v>121</v>
      </c>
      <c r="Q18" s="167" t="s">
        <v>121</v>
      </c>
      <c r="R18" s="167" t="s">
        <v>121</v>
      </c>
      <c r="S18" s="170" t="s">
        <v>121</v>
      </c>
      <c r="T18" s="166" t="s">
        <v>121</v>
      </c>
      <c r="U18" s="167" t="s">
        <v>121</v>
      </c>
      <c r="V18" s="167" t="s">
        <v>121</v>
      </c>
      <c r="W18" s="168" t="s">
        <v>121</v>
      </c>
      <c r="X18" s="169" t="s">
        <v>121</v>
      </c>
      <c r="Y18" s="167" t="s">
        <v>121</v>
      </c>
      <c r="Z18" s="167" t="s">
        <v>121</v>
      </c>
      <c r="AA18" s="170" t="s">
        <v>121</v>
      </c>
      <c r="AB18" s="166" t="s">
        <v>121</v>
      </c>
      <c r="AC18" s="167" t="s">
        <v>121</v>
      </c>
      <c r="AD18" s="167" t="s">
        <v>121</v>
      </c>
      <c r="AE18" s="168" t="s">
        <v>121</v>
      </c>
      <c r="AF18" s="169" t="s">
        <v>121</v>
      </c>
      <c r="AG18" s="167" t="s">
        <v>121</v>
      </c>
      <c r="AH18" s="167" t="s">
        <v>121</v>
      </c>
      <c r="AI18" s="170" t="s">
        <v>121</v>
      </c>
      <c r="AJ18" s="166" t="s">
        <v>121</v>
      </c>
      <c r="AK18" s="167" t="s">
        <v>121</v>
      </c>
      <c r="AL18" s="167" t="s">
        <v>121</v>
      </c>
      <c r="AM18" s="168" t="s">
        <v>121</v>
      </c>
    </row>
    <row r="19" spans="1:39" ht="18" customHeight="1">
      <c r="A19" s="171">
        <v>17</v>
      </c>
      <c r="B19" s="151">
        <f>+'氏名・志望・出席日数'!B19</f>
        <v>0</v>
      </c>
      <c r="C19" s="152" t="s">
        <v>121</v>
      </c>
      <c r="D19" s="153" t="s">
        <v>121</v>
      </c>
      <c r="E19" s="153" t="s">
        <v>121</v>
      </c>
      <c r="F19" s="153" t="s">
        <v>121</v>
      </c>
      <c r="G19" s="154" t="s">
        <v>121</v>
      </c>
      <c r="H19" s="155" t="s">
        <v>121</v>
      </c>
      <c r="I19" s="153" t="s">
        <v>121</v>
      </c>
      <c r="J19" s="153" t="s">
        <v>121</v>
      </c>
      <c r="K19" s="156" t="s">
        <v>121</v>
      </c>
      <c r="L19" s="152" t="s">
        <v>121</v>
      </c>
      <c r="M19" s="153" t="s">
        <v>121</v>
      </c>
      <c r="N19" s="153" t="s">
        <v>121</v>
      </c>
      <c r="O19" s="154" t="s">
        <v>121</v>
      </c>
      <c r="P19" s="155" t="s">
        <v>121</v>
      </c>
      <c r="Q19" s="153" t="s">
        <v>121</v>
      </c>
      <c r="R19" s="153" t="s">
        <v>121</v>
      </c>
      <c r="S19" s="156" t="s">
        <v>121</v>
      </c>
      <c r="T19" s="152" t="s">
        <v>121</v>
      </c>
      <c r="U19" s="153" t="s">
        <v>121</v>
      </c>
      <c r="V19" s="153" t="s">
        <v>121</v>
      </c>
      <c r="W19" s="154" t="s">
        <v>121</v>
      </c>
      <c r="X19" s="155" t="s">
        <v>121</v>
      </c>
      <c r="Y19" s="153" t="s">
        <v>121</v>
      </c>
      <c r="Z19" s="153" t="s">
        <v>121</v>
      </c>
      <c r="AA19" s="156" t="s">
        <v>121</v>
      </c>
      <c r="AB19" s="152" t="s">
        <v>121</v>
      </c>
      <c r="AC19" s="153" t="s">
        <v>121</v>
      </c>
      <c r="AD19" s="153" t="s">
        <v>121</v>
      </c>
      <c r="AE19" s="154" t="s">
        <v>121</v>
      </c>
      <c r="AF19" s="155" t="s">
        <v>121</v>
      </c>
      <c r="AG19" s="153" t="s">
        <v>121</v>
      </c>
      <c r="AH19" s="153" t="s">
        <v>121</v>
      </c>
      <c r="AI19" s="156" t="s">
        <v>121</v>
      </c>
      <c r="AJ19" s="152" t="s">
        <v>121</v>
      </c>
      <c r="AK19" s="153" t="s">
        <v>121</v>
      </c>
      <c r="AL19" s="153" t="s">
        <v>121</v>
      </c>
      <c r="AM19" s="154" t="s">
        <v>121</v>
      </c>
    </row>
    <row r="20" spans="1:39" ht="18" customHeight="1">
      <c r="A20" s="171">
        <v>18</v>
      </c>
      <c r="B20" s="151">
        <f>+'氏名・志望・出席日数'!B20</f>
        <v>0</v>
      </c>
      <c r="C20" s="152" t="s">
        <v>121</v>
      </c>
      <c r="D20" s="153" t="s">
        <v>121</v>
      </c>
      <c r="E20" s="153" t="s">
        <v>121</v>
      </c>
      <c r="F20" s="153" t="s">
        <v>121</v>
      </c>
      <c r="G20" s="154" t="s">
        <v>121</v>
      </c>
      <c r="H20" s="155" t="s">
        <v>121</v>
      </c>
      <c r="I20" s="153" t="s">
        <v>121</v>
      </c>
      <c r="J20" s="153" t="s">
        <v>121</v>
      </c>
      <c r="K20" s="156" t="s">
        <v>121</v>
      </c>
      <c r="L20" s="152" t="s">
        <v>121</v>
      </c>
      <c r="M20" s="153" t="s">
        <v>121</v>
      </c>
      <c r="N20" s="153" t="s">
        <v>121</v>
      </c>
      <c r="O20" s="154" t="s">
        <v>121</v>
      </c>
      <c r="P20" s="155" t="s">
        <v>121</v>
      </c>
      <c r="Q20" s="153" t="s">
        <v>121</v>
      </c>
      <c r="R20" s="153" t="s">
        <v>121</v>
      </c>
      <c r="S20" s="156" t="s">
        <v>121</v>
      </c>
      <c r="T20" s="152" t="s">
        <v>121</v>
      </c>
      <c r="U20" s="153" t="s">
        <v>121</v>
      </c>
      <c r="V20" s="153" t="s">
        <v>121</v>
      </c>
      <c r="W20" s="154" t="s">
        <v>121</v>
      </c>
      <c r="X20" s="155" t="s">
        <v>121</v>
      </c>
      <c r="Y20" s="153" t="s">
        <v>121</v>
      </c>
      <c r="Z20" s="153" t="s">
        <v>121</v>
      </c>
      <c r="AA20" s="156" t="s">
        <v>121</v>
      </c>
      <c r="AB20" s="152" t="s">
        <v>121</v>
      </c>
      <c r="AC20" s="153" t="s">
        <v>121</v>
      </c>
      <c r="AD20" s="153" t="s">
        <v>121</v>
      </c>
      <c r="AE20" s="154" t="s">
        <v>121</v>
      </c>
      <c r="AF20" s="155" t="s">
        <v>121</v>
      </c>
      <c r="AG20" s="153" t="s">
        <v>121</v>
      </c>
      <c r="AH20" s="153" t="s">
        <v>121</v>
      </c>
      <c r="AI20" s="156" t="s">
        <v>121</v>
      </c>
      <c r="AJ20" s="152" t="s">
        <v>121</v>
      </c>
      <c r="AK20" s="153" t="s">
        <v>121</v>
      </c>
      <c r="AL20" s="153" t="s">
        <v>121</v>
      </c>
      <c r="AM20" s="154" t="s">
        <v>121</v>
      </c>
    </row>
    <row r="21" spans="1:39" ht="18" customHeight="1">
      <c r="A21" s="171">
        <v>19</v>
      </c>
      <c r="B21" s="151">
        <f>+'氏名・志望・出席日数'!B21</f>
        <v>0</v>
      </c>
      <c r="C21" s="152" t="s">
        <v>121</v>
      </c>
      <c r="D21" s="153" t="s">
        <v>121</v>
      </c>
      <c r="E21" s="153" t="s">
        <v>121</v>
      </c>
      <c r="F21" s="153" t="s">
        <v>121</v>
      </c>
      <c r="G21" s="154" t="s">
        <v>121</v>
      </c>
      <c r="H21" s="155" t="s">
        <v>121</v>
      </c>
      <c r="I21" s="153" t="s">
        <v>121</v>
      </c>
      <c r="J21" s="153" t="s">
        <v>121</v>
      </c>
      <c r="K21" s="156" t="s">
        <v>121</v>
      </c>
      <c r="L21" s="152" t="s">
        <v>121</v>
      </c>
      <c r="M21" s="153" t="s">
        <v>121</v>
      </c>
      <c r="N21" s="153" t="s">
        <v>121</v>
      </c>
      <c r="O21" s="154" t="s">
        <v>121</v>
      </c>
      <c r="P21" s="155" t="s">
        <v>121</v>
      </c>
      <c r="Q21" s="153" t="s">
        <v>121</v>
      </c>
      <c r="R21" s="153" t="s">
        <v>121</v>
      </c>
      <c r="S21" s="156" t="s">
        <v>121</v>
      </c>
      <c r="T21" s="152" t="s">
        <v>121</v>
      </c>
      <c r="U21" s="153" t="s">
        <v>121</v>
      </c>
      <c r="V21" s="153" t="s">
        <v>121</v>
      </c>
      <c r="W21" s="154" t="s">
        <v>121</v>
      </c>
      <c r="X21" s="155" t="s">
        <v>121</v>
      </c>
      <c r="Y21" s="153" t="s">
        <v>121</v>
      </c>
      <c r="Z21" s="153" t="s">
        <v>121</v>
      </c>
      <c r="AA21" s="156" t="s">
        <v>121</v>
      </c>
      <c r="AB21" s="152" t="s">
        <v>121</v>
      </c>
      <c r="AC21" s="153" t="s">
        <v>121</v>
      </c>
      <c r="AD21" s="153" t="s">
        <v>121</v>
      </c>
      <c r="AE21" s="154" t="s">
        <v>121</v>
      </c>
      <c r="AF21" s="155" t="s">
        <v>121</v>
      </c>
      <c r="AG21" s="153" t="s">
        <v>121</v>
      </c>
      <c r="AH21" s="153" t="s">
        <v>121</v>
      </c>
      <c r="AI21" s="156" t="s">
        <v>121</v>
      </c>
      <c r="AJ21" s="152" t="s">
        <v>121</v>
      </c>
      <c r="AK21" s="153" t="s">
        <v>121</v>
      </c>
      <c r="AL21" s="153" t="s">
        <v>121</v>
      </c>
      <c r="AM21" s="154" t="s">
        <v>121</v>
      </c>
    </row>
    <row r="22" spans="1:39" ht="18" customHeight="1" thickBot="1">
      <c r="A22" s="171">
        <v>20</v>
      </c>
      <c r="B22" s="151">
        <f>+'氏名・志望・出席日数'!B22</f>
        <v>0</v>
      </c>
      <c r="C22" s="172" t="s">
        <v>121</v>
      </c>
      <c r="D22" s="173" t="s">
        <v>121</v>
      </c>
      <c r="E22" s="173" t="s">
        <v>121</v>
      </c>
      <c r="F22" s="173" t="s">
        <v>121</v>
      </c>
      <c r="G22" s="174" t="s">
        <v>121</v>
      </c>
      <c r="H22" s="175" t="s">
        <v>121</v>
      </c>
      <c r="I22" s="173" t="s">
        <v>121</v>
      </c>
      <c r="J22" s="173" t="s">
        <v>121</v>
      </c>
      <c r="K22" s="176" t="s">
        <v>121</v>
      </c>
      <c r="L22" s="172" t="s">
        <v>121</v>
      </c>
      <c r="M22" s="173" t="s">
        <v>121</v>
      </c>
      <c r="N22" s="173" t="s">
        <v>121</v>
      </c>
      <c r="O22" s="174" t="s">
        <v>121</v>
      </c>
      <c r="P22" s="175" t="s">
        <v>121</v>
      </c>
      <c r="Q22" s="173" t="s">
        <v>121</v>
      </c>
      <c r="R22" s="173" t="s">
        <v>121</v>
      </c>
      <c r="S22" s="176" t="s">
        <v>121</v>
      </c>
      <c r="T22" s="172" t="s">
        <v>121</v>
      </c>
      <c r="U22" s="173" t="s">
        <v>121</v>
      </c>
      <c r="V22" s="173" t="s">
        <v>121</v>
      </c>
      <c r="W22" s="174" t="s">
        <v>121</v>
      </c>
      <c r="X22" s="175" t="s">
        <v>121</v>
      </c>
      <c r="Y22" s="173" t="s">
        <v>121</v>
      </c>
      <c r="Z22" s="173" t="s">
        <v>121</v>
      </c>
      <c r="AA22" s="176" t="s">
        <v>121</v>
      </c>
      <c r="AB22" s="172" t="s">
        <v>121</v>
      </c>
      <c r="AC22" s="173" t="s">
        <v>121</v>
      </c>
      <c r="AD22" s="173" t="s">
        <v>121</v>
      </c>
      <c r="AE22" s="174" t="s">
        <v>121</v>
      </c>
      <c r="AF22" s="175" t="s">
        <v>121</v>
      </c>
      <c r="AG22" s="173" t="s">
        <v>121</v>
      </c>
      <c r="AH22" s="173" t="s">
        <v>121</v>
      </c>
      <c r="AI22" s="176" t="s">
        <v>121</v>
      </c>
      <c r="AJ22" s="172" t="s">
        <v>121</v>
      </c>
      <c r="AK22" s="173" t="s">
        <v>121</v>
      </c>
      <c r="AL22" s="173" t="s">
        <v>121</v>
      </c>
      <c r="AM22" s="174" t="s">
        <v>121</v>
      </c>
    </row>
    <row r="23" spans="1:39" ht="18" customHeight="1">
      <c r="A23" s="142">
        <v>21</v>
      </c>
      <c r="B23" s="143">
        <f>+'氏名・志望・出席日数'!B23</f>
        <v>0</v>
      </c>
      <c r="C23" s="177" t="s">
        <v>121</v>
      </c>
      <c r="D23" s="149" t="s">
        <v>121</v>
      </c>
      <c r="E23" s="149" t="s">
        <v>121</v>
      </c>
      <c r="F23" s="149" t="s">
        <v>121</v>
      </c>
      <c r="G23" s="178" t="s">
        <v>121</v>
      </c>
      <c r="H23" s="179" t="s">
        <v>121</v>
      </c>
      <c r="I23" s="149" t="s">
        <v>121</v>
      </c>
      <c r="J23" s="149" t="s">
        <v>121</v>
      </c>
      <c r="K23" s="180" t="s">
        <v>121</v>
      </c>
      <c r="L23" s="177" t="s">
        <v>121</v>
      </c>
      <c r="M23" s="149" t="s">
        <v>121</v>
      </c>
      <c r="N23" s="149" t="s">
        <v>121</v>
      </c>
      <c r="O23" s="178" t="s">
        <v>121</v>
      </c>
      <c r="P23" s="179" t="s">
        <v>121</v>
      </c>
      <c r="Q23" s="149" t="s">
        <v>121</v>
      </c>
      <c r="R23" s="149" t="s">
        <v>121</v>
      </c>
      <c r="S23" s="180" t="s">
        <v>121</v>
      </c>
      <c r="T23" s="177" t="s">
        <v>121</v>
      </c>
      <c r="U23" s="149" t="s">
        <v>121</v>
      </c>
      <c r="V23" s="149" t="s">
        <v>121</v>
      </c>
      <c r="W23" s="178" t="s">
        <v>121</v>
      </c>
      <c r="X23" s="179" t="s">
        <v>121</v>
      </c>
      <c r="Y23" s="149" t="s">
        <v>121</v>
      </c>
      <c r="Z23" s="149" t="s">
        <v>121</v>
      </c>
      <c r="AA23" s="180" t="s">
        <v>121</v>
      </c>
      <c r="AB23" s="177" t="s">
        <v>121</v>
      </c>
      <c r="AC23" s="149" t="s">
        <v>121</v>
      </c>
      <c r="AD23" s="149" t="s">
        <v>121</v>
      </c>
      <c r="AE23" s="178" t="s">
        <v>121</v>
      </c>
      <c r="AF23" s="179" t="s">
        <v>121</v>
      </c>
      <c r="AG23" s="149" t="s">
        <v>121</v>
      </c>
      <c r="AH23" s="149" t="s">
        <v>121</v>
      </c>
      <c r="AI23" s="180" t="s">
        <v>121</v>
      </c>
      <c r="AJ23" s="177" t="s">
        <v>121</v>
      </c>
      <c r="AK23" s="149" t="s">
        <v>121</v>
      </c>
      <c r="AL23" s="149" t="s">
        <v>121</v>
      </c>
      <c r="AM23" s="178" t="s">
        <v>121</v>
      </c>
    </row>
    <row r="24" spans="1:39" ht="18" customHeight="1">
      <c r="A24" s="150">
        <v>22</v>
      </c>
      <c r="B24" s="151">
        <f>+'氏名・志望・出席日数'!B24</f>
        <v>0</v>
      </c>
      <c r="C24" s="152" t="s">
        <v>121</v>
      </c>
      <c r="D24" s="153" t="s">
        <v>121</v>
      </c>
      <c r="E24" s="153" t="s">
        <v>121</v>
      </c>
      <c r="F24" s="153" t="s">
        <v>121</v>
      </c>
      <c r="G24" s="154" t="s">
        <v>121</v>
      </c>
      <c r="H24" s="155" t="s">
        <v>121</v>
      </c>
      <c r="I24" s="153" t="s">
        <v>121</v>
      </c>
      <c r="J24" s="153" t="s">
        <v>121</v>
      </c>
      <c r="K24" s="156" t="s">
        <v>121</v>
      </c>
      <c r="L24" s="152" t="s">
        <v>121</v>
      </c>
      <c r="M24" s="153" t="s">
        <v>121</v>
      </c>
      <c r="N24" s="153" t="s">
        <v>121</v>
      </c>
      <c r="O24" s="154" t="s">
        <v>121</v>
      </c>
      <c r="P24" s="155" t="s">
        <v>121</v>
      </c>
      <c r="Q24" s="153" t="s">
        <v>121</v>
      </c>
      <c r="R24" s="153" t="s">
        <v>121</v>
      </c>
      <c r="S24" s="156" t="s">
        <v>121</v>
      </c>
      <c r="T24" s="152" t="s">
        <v>121</v>
      </c>
      <c r="U24" s="153" t="s">
        <v>121</v>
      </c>
      <c r="V24" s="153" t="s">
        <v>121</v>
      </c>
      <c r="W24" s="154" t="s">
        <v>121</v>
      </c>
      <c r="X24" s="155" t="s">
        <v>121</v>
      </c>
      <c r="Y24" s="153" t="s">
        <v>121</v>
      </c>
      <c r="Z24" s="153" t="s">
        <v>121</v>
      </c>
      <c r="AA24" s="156" t="s">
        <v>121</v>
      </c>
      <c r="AB24" s="152" t="s">
        <v>121</v>
      </c>
      <c r="AC24" s="153" t="s">
        <v>121</v>
      </c>
      <c r="AD24" s="153" t="s">
        <v>121</v>
      </c>
      <c r="AE24" s="154" t="s">
        <v>121</v>
      </c>
      <c r="AF24" s="155" t="s">
        <v>121</v>
      </c>
      <c r="AG24" s="153" t="s">
        <v>121</v>
      </c>
      <c r="AH24" s="153" t="s">
        <v>121</v>
      </c>
      <c r="AI24" s="156" t="s">
        <v>121</v>
      </c>
      <c r="AJ24" s="152" t="s">
        <v>121</v>
      </c>
      <c r="AK24" s="153" t="s">
        <v>121</v>
      </c>
      <c r="AL24" s="153" t="s">
        <v>121</v>
      </c>
      <c r="AM24" s="154" t="s">
        <v>121</v>
      </c>
    </row>
    <row r="25" spans="1:39" ht="18" customHeight="1">
      <c r="A25" s="150">
        <v>23</v>
      </c>
      <c r="B25" s="151">
        <f>+'氏名・志望・出席日数'!B25</f>
        <v>0</v>
      </c>
      <c r="C25" s="152" t="s">
        <v>121</v>
      </c>
      <c r="D25" s="153" t="s">
        <v>121</v>
      </c>
      <c r="E25" s="153" t="s">
        <v>121</v>
      </c>
      <c r="F25" s="153" t="s">
        <v>121</v>
      </c>
      <c r="G25" s="154" t="s">
        <v>121</v>
      </c>
      <c r="H25" s="155" t="s">
        <v>121</v>
      </c>
      <c r="I25" s="153" t="s">
        <v>121</v>
      </c>
      <c r="J25" s="153" t="s">
        <v>121</v>
      </c>
      <c r="K25" s="156" t="s">
        <v>121</v>
      </c>
      <c r="L25" s="152" t="s">
        <v>121</v>
      </c>
      <c r="M25" s="153" t="s">
        <v>121</v>
      </c>
      <c r="N25" s="153" t="s">
        <v>121</v>
      </c>
      <c r="O25" s="154" t="s">
        <v>121</v>
      </c>
      <c r="P25" s="155" t="s">
        <v>121</v>
      </c>
      <c r="Q25" s="153" t="s">
        <v>121</v>
      </c>
      <c r="R25" s="153" t="s">
        <v>121</v>
      </c>
      <c r="S25" s="156" t="s">
        <v>121</v>
      </c>
      <c r="T25" s="152" t="s">
        <v>121</v>
      </c>
      <c r="U25" s="153" t="s">
        <v>121</v>
      </c>
      <c r="V25" s="153" t="s">
        <v>121</v>
      </c>
      <c r="W25" s="154" t="s">
        <v>121</v>
      </c>
      <c r="X25" s="155" t="s">
        <v>121</v>
      </c>
      <c r="Y25" s="153" t="s">
        <v>121</v>
      </c>
      <c r="Z25" s="153" t="s">
        <v>121</v>
      </c>
      <c r="AA25" s="156" t="s">
        <v>121</v>
      </c>
      <c r="AB25" s="152" t="s">
        <v>121</v>
      </c>
      <c r="AC25" s="153" t="s">
        <v>121</v>
      </c>
      <c r="AD25" s="153" t="s">
        <v>121</v>
      </c>
      <c r="AE25" s="154" t="s">
        <v>121</v>
      </c>
      <c r="AF25" s="155" t="s">
        <v>121</v>
      </c>
      <c r="AG25" s="153" t="s">
        <v>121</v>
      </c>
      <c r="AH25" s="153" t="s">
        <v>121</v>
      </c>
      <c r="AI25" s="156" t="s">
        <v>121</v>
      </c>
      <c r="AJ25" s="152" t="s">
        <v>121</v>
      </c>
      <c r="AK25" s="153" t="s">
        <v>121</v>
      </c>
      <c r="AL25" s="153" t="s">
        <v>121</v>
      </c>
      <c r="AM25" s="154" t="s">
        <v>121</v>
      </c>
    </row>
    <row r="26" spans="1:39" ht="18" customHeight="1">
      <c r="A26" s="150">
        <v>24</v>
      </c>
      <c r="B26" s="151">
        <f>+'氏名・志望・出席日数'!B26</f>
        <v>0</v>
      </c>
      <c r="C26" s="152" t="s">
        <v>121</v>
      </c>
      <c r="D26" s="153" t="s">
        <v>121</v>
      </c>
      <c r="E26" s="153" t="s">
        <v>121</v>
      </c>
      <c r="F26" s="153" t="s">
        <v>121</v>
      </c>
      <c r="G26" s="154" t="s">
        <v>121</v>
      </c>
      <c r="H26" s="155" t="s">
        <v>121</v>
      </c>
      <c r="I26" s="153" t="s">
        <v>121</v>
      </c>
      <c r="J26" s="153" t="s">
        <v>121</v>
      </c>
      <c r="K26" s="156" t="s">
        <v>121</v>
      </c>
      <c r="L26" s="152" t="s">
        <v>121</v>
      </c>
      <c r="M26" s="153" t="s">
        <v>121</v>
      </c>
      <c r="N26" s="153" t="s">
        <v>121</v>
      </c>
      <c r="O26" s="154" t="s">
        <v>121</v>
      </c>
      <c r="P26" s="155" t="s">
        <v>121</v>
      </c>
      <c r="Q26" s="153" t="s">
        <v>121</v>
      </c>
      <c r="R26" s="153" t="s">
        <v>121</v>
      </c>
      <c r="S26" s="156" t="s">
        <v>121</v>
      </c>
      <c r="T26" s="152" t="s">
        <v>121</v>
      </c>
      <c r="U26" s="153" t="s">
        <v>121</v>
      </c>
      <c r="V26" s="153" t="s">
        <v>121</v>
      </c>
      <c r="W26" s="154" t="s">
        <v>121</v>
      </c>
      <c r="X26" s="155" t="s">
        <v>121</v>
      </c>
      <c r="Y26" s="153" t="s">
        <v>121</v>
      </c>
      <c r="Z26" s="153" t="s">
        <v>121</v>
      </c>
      <c r="AA26" s="156" t="s">
        <v>121</v>
      </c>
      <c r="AB26" s="152" t="s">
        <v>121</v>
      </c>
      <c r="AC26" s="153" t="s">
        <v>121</v>
      </c>
      <c r="AD26" s="153" t="s">
        <v>121</v>
      </c>
      <c r="AE26" s="154" t="s">
        <v>121</v>
      </c>
      <c r="AF26" s="155" t="s">
        <v>121</v>
      </c>
      <c r="AG26" s="153" t="s">
        <v>121</v>
      </c>
      <c r="AH26" s="153" t="s">
        <v>121</v>
      </c>
      <c r="AI26" s="156" t="s">
        <v>121</v>
      </c>
      <c r="AJ26" s="152" t="s">
        <v>121</v>
      </c>
      <c r="AK26" s="153" t="s">
        <v>121</v>
      </c>
      <c r="AL26" s="153" t="s">
        <v>121</v>
      </c>
      <c r="AM26" s="154" t="s">
        <v>121</v>
      </c>
    </row>
    <row r="27" spans="1:39" ht="18" customHeight="1" thickBot="1">
      <c r="A27" s="157">
        <v>25</v>
      </c>
      <c r="B27" s="158">
        <f>+'氏名・志望・出席日数'!B27</f>
        <v>0</v>
      </c>
      <c r="C27" s="159" t="s">
        <v>121</v>
      </c>
      <c r="D27" s="160" t="s">
        <v>121</v>
      </c>
      <c r="E27" s="160" t="s">
        <v>121</v>
      </c>
      <c r="F27" s="160" t="s">
        <v>121</v>
      </c>
      <c r="G27" s="161" t="s">
        <v>121</v>
      </c>
      <c r="H27" s="162" t="s">
        <v>121</v>
      </c>
      <c r="I27" s="160" t="s">
        <v>121</v>
      </c>
      <c r="J27" s="160" t="s">
        <v>121</v>
      </c>
      <c r="K27" s="163" t="s">
        <v>121</v>
      </c>
      <c r="L27" s="159" t="s">
        <v>121</v>
      </c>
      <c r="M27" s="160" t="s">
        <v>121</v>
      </c>
      <c r="N27" s="160" t="s">
        <v>121</v>
      </c>
      <c r="O27" s="161" t="s">
        <v>121</v>
      </c>
      <c r="P27" s="162" t="s">
        <v>121</v>
      </c>
      <c r="Q27" s="160" t="s">
        <v>121</v>
      </c>
      <c r="R27" s="160" t="s">
        <v>121</v>
      </c>
      <c r="S27" s="163" t="s">
        <v>121</v>
      </c>
      <c r="T27" s="159" t="s">
        <v>121</v>
      </c>
      <c r="U27" s="160" t="s">
        <v>121</v>
      </c>
      <c r="V27" s="160" t="s">
        <v>121</v>
      </c>
      <c r="W27" s="161" t="s">
        <v>121</v>
      </c>
      <c r="X27" s="162" t="s">
        <v>121</v>
      </c>
      <c r="Y27" s="160" t="s">
        <v>121</v>
      </c>
      <c r="Z27" s="160" t="s">
        <v>121</v>
      </c>
      <c r="AA27" s="163" t="s">
        <v>121</v>
      </c>
      <c r="AB27" s="159" t="s">
        <v>121</v>
      </c>
      <c r="AC27" s="160" t="s">
        <v>121</v>
      </c>
      <c r="AD27" s="160" t="s">
        <v>121</v>
      </c>
      <c r="AE27" s="161" t="s">
        <v>121</v>
      </c>
      <c r="AF27" s="162" t="s">
        <v>121</v>
      </c>
      <c r="AG27" s="160" t="s">
        <v>121</v>
      </c>
      <c r="AH27" s="160" t="s">
        <v>121</v>
      </c>
      <c r="AI27" s="163" t="s">
        <v>121</v>
      </c>
      <c r="AJ27" s="159" t="s">
        <v>121</v>
      </c>
      <c r="AK27" s="160" t="s">
        <v>121</v>
      </c>
      <c r="AL27" s="160" t="s">
        <v>121</v>
      </c>
      <c r="AM27" s="161" t="s">
        <v>121</v>
      </c>
    </row>
    <row r="28" spans="1:39" ht="18" customHeight="1">
      <c r="A28" s="164">
        <v>26</v>
      </c>
      <c r="B28" s="165">
        <f>+'氏名・志望・出席日数'!B28</f>
        <v>0</v>
      </c>
      <c r="C28" s="166" t="s">
        <v>121</v>
      </c>
      <c r="D28" s="167" t="s">
        <v>121</v>
      </c>
      <c r="E28" s="167" t="s">
        <v>121</v>
      </c>
      <c r="F28" s="167" t="s">
        <v>121</v>
      </c>
      <c r="G28" s="168" t="s">
        <v>121</v>
      </c>
      <c r="H28" s="169" t="s">
        <v>121</v>
      </c>
      <c r="I28" s="167" t="s">
        <v>121</v>
      </c>
      <c r="J28" s="167" t="s">
        <v>121</v>
      </c>
      <c r="K28" s="170" t="s">
        <v>121</v>
      </c>
      <c r="L28" s="166" t="s">
        <v>121</v>
      </c>
      <c r="M28" s="167" t="s">
        <v>121</v>
      </c>
      <c r="N28" s="167" t="s">
        <v>121</v>
      </c>
      <c r="O28" s="168" t="s">
        <v>121</v>
      </c>
      <c r="P28" s="169" t="s">
        <v>121</v>
      </c>
      <c r="Q28" s="167" t="s">
        <v>121</v>
      </c>
      <c r="R28" s="167" t="s">
        <v>121</v>
      </c>
      <c r="S28" s="170" t="s">
        <v>121</v>
      </c>
      <c r="T28" s="166" t="s">
        <v>121</v>
      </c>
      <c r="U28" s="167" t="s">
        <v>121</v>
      </c>
      <c r="V28" s="167" t="s">
        <v>121</v>
      </c>
      <c r="W28" s="168" t="s">
        <v>121</v>
      </c>
      <c r="X28" s="169" t="s">
        <v>121</v>
      </c>
      <c r="Y28" s="167" t="s">
        <v>121</v>
      </c>
      <c r="Z28" s="167" t="s">
        <v>121</v>
      </c>
      <c r="AA28" s="170" t="s">
        <v>121</v>
      </c>
      <c r="AB28" s="166" t="s">
        <v>121</v>
      </c>
      <c r="AC28" s="167" t="s">
        <v>121</v>
      </c>
      <c r="AD28" s="167" t="s">
        <v>121</v>
      </c>
      <c r="AE28" s="168" t="s">
        <v>121</v>
      </c>
      <c r="AF28" s="169" t="s">
        <v>121</v>
      </c>
      <c r="AG28" s="167" t="s">
        <v>121</v>
      </c>
      <c r="AH28" s="167" t="s">
        <v>121</v>
      </c>
      <c r="AI28" s="170" t="s">
        <v>121</v>
      </c>
      <c r="AJ28" s="166" t="s">
        <v>121</v>
      </c>
      <c r="AK28" s="167" t="s">
        <v>121</v>
      </c>
      <c r="AL28" s="167" t="s">
        <v>121</v>
      </c>
      <c r="AM28" s="168" t="s">
        <v>121</v>
      </c>
    </row>
    <row r="29" spans="1:39" ht="18" customHeight="1">
      <c r="A29" s="171">
        <v>27</v>
      </c>
      <c r="B29" s="151">
        <f>+'氏名・志望・出席日数'!B29</f>
        <v>0</v>
      </c>
      <c r="C29" s="152" t="s">
        <v>121</v>
      </c>
      <c r="D29" s="153" t="s">
        <v>121</v>
      </c>
      <c r="E29" s="153" t="s">
        <v>121</v>
      </c>
      <c r="F29" s="153" t="s">
        <v>121</v>
      </c>
      <c r="G29" s="154" t="s">
        <v>121</v>
      </c>
      <c r="H29" s="155" t="s">
        <v>121</v>
      </c>
      <c r="I29" s="153" t="s">
        <v>121</v>
      </c>
      <c r="J29" s="153" t="s">
        <v>121</v>
      </c>
      <c r="K29" s="156" t="s">
        <v>121</v>
      </c>
      <c r="L29" s="152" t="s">
        <v>121</v>
      </c>
      <c r="M29" s="153" t="s">
        <v>121</v>
      </c>
      <c r="N29" s="153" t="s">
        <v>121</v>
      </c>
      <c r="O29" s="154" t="s">
        <v>121</v>
      </c>
      <c r="P29" s="155" t="s">
        <v>121</v>
      </c>
      <c r="Q29" s="153" t="s">
        <v>121</v>
      </c>
      <c r="R29" s="153" t="s">
        <v>121</v>
      </c>
      <c r="S29" s="156" t="s">
        <v>121</v>
      </c>
      <c r="T29" s="152" t="s">
        <v>121</v>
      </c>
      <c r="U29" s="153" t="s">
        <v>121</v>
      </c>
      <c r="V29" s="153" t="s">
        <v>121</v>
      </c>
      <c r="W29" s="154" t="s">
        <v>121</v>
      </c>
      <c r="X29" s="155" t="s">
        <v>121</v>
      </c>
      <c r="Y29" s="153" t="s">
        <v>121</v>
      </c>
      <c r="Z29" s="153" t="s">
        <v>121</v>
      </c>
      <c r="AA29" s="156" t="s">
        <v>121</v>
      </c>
      <c r="AB29" s="152" t="s">
        <v>121</v>
      </c>
      <c r="AC29" s="153" t="s">
        <v>121</v>
      </c>
      <c r="AD29" s="153" t="s">
        <v>121</v>
      </c>
      <c r="AE29" s="154" t="s">
        <v>121</v>
      </c>
      <c r="AF29" s="155" t="s">
        <v>121</v>
      </c>
      <c r="AG29" s="153" t="s">
        <v>121</v>
      </c>
      <c r="AH29" s="153" t="s">
        <v>121</v>
      </c>
      <c r="AI29" s="156" t="s">
        <v>121</v>
      </c>
      <c r="AJ29" s="152" t="s">
        <v>121</v>
      </c>
      <c r="AK29" s="153" t="s">
        <v>121</v>
      </c>
      <c r="AL29" s="153" t="s">
        <v>121</v>
      </c>
      <c r="AM29" s="154" t="s">
        <v>121</v>
      </c>
    </row>
    <row r="30" spans="1:39" ht="18" customHeight="1">
      <c r="A30" s="171">
        <v>28</v>
      </c>
      <c r="B30" s="151">
        <f>+'氏名・志望・出席日数'!B30</f>
        <v>0</v>
      </c>
      <c r="C30" s="152" t="s">
        <v>121</v>
      </c>
      <c r="D30" s="153" t="s">
        <v>121</v>
      </c>
      <c r="E30" s="153" t="s">
        <v>121</v>
      </c>
      <c r="F30" s="153" t="s">
        <v>121</v>
      </c>
      <c r="G30" s="154" t="s">
        <v>121</v>
      </c>
      <c r="H30" s="155" t="s">
        <v>121</v>
      </c>
      <c r="I30" s="153" t="s">
        <v>121</v>
      </c>
      <c r="J30" s="153" t="s">
        <v>121</v>
      </c>
      <c r="K30" s="156" t="s">
        <v>121</v>
      </c>
      <c r="L30" s="152" t="s">
        <v>121</v>
      </c>
      <c r="M30" s="153" t="s">
        <v>121</v>
      </c>
      <c r="N30" s="153" t="s">
        <v>121</v>
      </c>
      <c r="O30" s="154" t="s">
        <v>121</v>
      </c>
      <c r="P30" s="155" t="s">
        <v>121</v>
      </c>
      <c r="Q30" s="153" t="s">
        <v>121</v>
      </c>
      <c r="R30" s="153" t="s">
        <v>121</v>
      </c>
      <c r="S30" s="156" t="s">
        <v>121</v>
      </c>
      <c r="T30" s="152" t="s">
        <v>121</v>
      </c>
      <c r="U30" s="153" t="s">
        <v>121</v>
      </c>
      <c r="V30" s="153" t="s">
        <v>121</v>
      </c>
      <c r="W30" s="154" t="s">
        <v>121</v>
      </c>
      <c r="X30" s="155" t="s">
        <v>121</v>
      </c>
      <c r="Y30" s="153" t="s">
        <v>121</v>
      </c>
      <c r="Z30" s="153" t="s">
        <v>121</v>
      </c>
      <c r="AA30" s="156" t="s">
        <v>121</v>
      </c>
      <c r="AB30" s="152" t="s">
        <v>121</v>
      </c>
      <c r="AC30" s="153" t="s">
        <v>121</v>
      </c>
      <c r="AD30" s="153" t="s">
        <v>121</v>
      </c>
      <c r="AE30" s="154" t="s">
        <v>121</v>
      </c>
      <c r="AF30" s="155" t="s">
        <v>121</v>
      </c>
      <c r="AG30" s="153" t="s">
        <v>121</v>
      </c>
      <c r="AH30" s="153" t="s">
        <v>121</v>
      </c>
      <c r="AI30" s="156" t="s">
        <v>121</v>
      </c>
      <c r="AJ30" s="152" t="s">
        <v>121</v>
      </c>
      <c r="AK30" s="153" t="s">
        <v>121</v>
      </c>
      <c r="AL30" s="153" t="s">
        <v>121</v>
      </c>
      <c r="AM30" s="154" t="s">
        <v>121</v>
      </c>
    </row>
    <row r="31" spans="1:39" ht="18" customHeight="1">
      <c r="A31" s="171">
        <v>29</v>
      </c>
      <c r="B31" s="151">
        <f>+'氏名・志望・出席日数'!B31</f>
        <v>0</v>
      </c>
      <c r="C31" s="152" t="s">
        <v>121</v>
      </c>
      <c r="D31" s="153" t="s">
        <v>121</v>
      </c>
      <c r="E31" s="153" t="s">
        <v>121</v>
      </c>
      <c r="F31" s="153" t="s">
        <v>121</v>
      </c>
      <c r="G31" s="154" t="s">
        <v>121</v>
      </c>
      <c r="H31" s="155" t="s">
        <v>121</v>
      </c>
      <c r="I31" s="153" t="s">
        <v>121</v>
      </c>
      <c r="J31" s="153" t="s">
        <v>121</v>
      </c>
      <c r="K31" s="156" t="s">
        <v>121</v>
      </c>
      <c r="L31" s="152" t="s">
        <v>121</v>
      </c>
      <c r="M31" s="153" t="s">
        <v>121</v>
      </c>
      <c r="N31" s="153" t="s">
        <v>121</v>
      </c>
      <c r="O31" s="154" t="s">
        <v>121</v>
      </c>
      <c r="P31" s="155" t="s">
        <v>121</v>
      </c>
      <c r="Q31" s="153" t="s">
        <v>121</v>
      </c>
      <c r="R31" s="153" t="s">
        <v>121</v>
      </c>
      <c r="S31" s="156" t="s">
        <v>121</v>
      </c>
      <c r="T31" s="152" t="s">
        <v>121</v>
      </c>
      <c r="U31" s="153" t="s">
        <v>121</v>
      </c>
      <c r="V31" s="153" t="s">
        <v>121</v>
      </c>
      <c r="W31" s="154" t="s">
        <v>121</v>
      </c>
      <c r="X31" s="155" t="s">
        <v>121</v>
      </c>
      <c r="Y31" s="153" t="s">
        <v>121</v>
      </c>
      <c r="Z31" s="153" t="s">
        <v>121</v>
      </c>
      <c r="AA31" s="156" t="s">
        <v>121</v>
      </c>
      <c r="AB31" s="152" t="s">
        <v>121</v>
      </c>
      <c r="AC31" s="153" t="s">
        <v>121</v>
      </c>
      <c r="AD31" s="153" t="s">
        <v>121</v>
      </c>
      <c r="AE31" s="154" t="s">
        <v>121</v>
      </c>
      <c r="AF31" s="155" t="s">
        <v>121</v>
      </c>
      <c r="AG31" s="153" t="s">
        <v>121</v>
      </c>
      <c r="AH31" s="153" t="s">
        <v>121</v>
      </c>
      <c r="AI31" s="156" t="s">
        <v>121</v>
      </c>
      <c r="AJ31" s="152" t="s">
        <v>121</v>
      </c>
      <c r="AK31" s="153" t="s">
        <v>121</v>
      </c>
      <c r="AL31" s="153" t="s">
        <v>121</v>
      </c>
      <c r="AM31" s="154" t="s">
        <v>121</v>
      </c>
    </row>
    <row r="32" spans="1:39" ht="18" customHeight="1" thickBot="1">
      <c r="A32" s="171">
        <v>30</v>
      </c>
      <c r="B32" s="151">
        <f>+'氏名・志望・出席日数'!B32</f>
        <v>0</v>
      </c>
      <c r="C32" s="172" t="s">
        <v>121</v>
      </c>
      <c r="D32" s="173" t="s">
        <v>121</v>
      </c>
      <c r="E32" s="173" t="s">
        <v>121</v>
      </c>
      <c r="F32" s="173" t="s">
        <v>121</v>
      </c>
      <c r="G32" s="174" t="s">
        <v>121</v>
      </c>
      <c r="H32" s="175" t="s">
        <v>121</v>
      </c>
      <c r="I32" s="173" t="s">
        <v>121</v>
      </c>
      <c r="J32" s="173" t="s">
        <v>121</v>
      </c>
      <c r="K32" s="176" t="s">
        <v>121</v>
      </c>
      <c r="L32" s="172" t="s">
        <v>121</v>
      </c>
      <c r="M32" s="173" t="s">
        <v>121</v>
      </c>
      <c r="N32" s="173" t="s">
        <v>121</v>
      </c>
      <c r="O32" s="174" t="s">
        <v>121</v>
      </c>
      <c r="P32" s="175" t="s">
        <v>121</v>
      </c>
      <c r="Q32" s="173" t="s">
        <v>121</v>
      </c>
      <c r="R32" s="173" t="s">
        <v>121</v>
      </c>
      <c r="S32" s="176" t="s">
        <v>121</v>
      </c>
      <c r="T32" s="172" t="s">
        <v>121</v>
      </c>
      <c r="U32" s="173" t="s">
        <v>121</v>
      </c>
      <c r="V32" s="173" t="s">
        <v>121</v>
      </c>
      <c r="W32" s="174" t="s">
        <v>121</v>
      </c>
      <c r="X32" s="175" t="s">
        <v>121</v>
      </c>
      <c r="Y32" s="173" t="s">
        <v>121</v>
      </c>
      <c r="Z32" s="173" t="s">
        <v>121</v>
      </c>
      <c r="AA32" s="176" t="s">
        <v>121</v>
      </c>
      <c r="AB32" s="172" t="s">
        <v>121</v>
      </c>
      <c r="AC32" s="173" t="s">
        <v>121</v>
      </c>
      <c r="AD32" s="173" t="s">
        <v>121</v>
      </c>
      <c r="AE32" s="174" t="s">
        <v>121</v>
      </c>
      <c r="AF32" s="175" t="s">
        <v>121</v>
      </c>
      <c r="AG32" s="173" t="s">
        <v>121</v>
      </c>
      <c r="AH32" s="173" t="s">
        <v>121</v>
      </c>
      <c r="AI32" s="176" t="s">
        <v>121</v>
      </c>
      <c r="AJ32" s="172" t="s">
        <v>121</v>
      </c>
      <c r="AK32" s="173" t="s">
        <v>121</v>
      </c>
      <c r="AL32" s="173" t="s">
        <v>121</v>
      </c>
      <c r="AM32" s="174" t="s">
        <v>121</v>
      </c>
    </row>
    <row r="33" spans="1:39" ht="18" customHeight="1">
      <c r="A33" s="142">
        <v>31</v>
      </c>
      <c r="B33" s="143">
        <f>+'氏名・志望・出席日数'!B33</f>
        <v>0</v>
      </c>
      <c r="C33" s="177" t="s">
        <v>121</v>
      </c>
      <c r="D33" s="149" t="s">
        <v>121</v>
      </c>
      <c r="E33" s="149" t="s">
        <v>121</v>
      </c>
      <c r="F33" s="149" t="s">
        <v>121</v>
      </c>
      <c r="G33" s="178" t="s">
        <v>121</v>
      </c>
      <c r="H33" s="179" t="s">
        <v>121</v>
      </c>
      <c r="I33" s="149" t="s">
        <v>121</v>
      </c>
      <c r="J33" s="149" t="s">
        <v>121</v>
      </c>
      <c r="K33" s="180" t="s">
        <v>121</v>
      </c>
      <c r="L33" s="177" t="s">
        <v>121</v>
      </c>
      <c r="M33" s="149" t="s">
        <v>121</v>
      </c>
      <c r="N33" s="149" t="s">
        <v>121</v>
      </c>
      <c r="O33" s="178" t="s">
        <v>121</v>
      </c>
      <c r="P33" s="179" t="s">
        <v>121</v>
      </c>
      <c r="Q33" s="149" t="s">
        <v>121</v>
      </c>
      <c r="R33" s="149" t="s">
        <v>121</v>
      </c>
      <c r="S33" s="180" t="s">
        <v>121</v>
      </c>
      <c r="T33" s="177" t="s">
        <v>121</v>
      </c>
      <c r="U33" s="149" t="s">
        <v>121</v>
      </c>
      <c r="V33" s="149" t="s">
        <v>121</v>
      </c>
      <c r="W33" s="178" t="s">
        <v>121</v>
      </c>
      <c r="X33" s="179" t="s">
        <v>121</v>
      </c>
      <c r="Y33" s="149" t="s">
        <v>121</v>
      </c>
      <c r="Z33" s="149" t="s">
        <v>121</v>
      </c>
      <c r="AA33" s="180" t="s">
        <v>121</v>
      </c>
      <c r="AB33" s="177" t="s">
        <v>121</v>
      </c>
      <c r="AC33" s="149" t="s">
        <v>121</v>
      </c>
      <c r="AD33" s="149" t="s">
        <v>121</v>
      </c>
      <c r="AE33" s="178" t="s">
        <v>121</v>
      </c>
      <c r="AF33" s="179" t="s">
        <v>121</v>
      </c>
      <c r="AG33" s="149" t="s">
        <v>121</v>
      </c>
      <c r="AH33" s="149" t="s">
        <v>121</v>
      </c>
      <c r="AI33" s="180" t="s">
        <v>121</v>
      </c>
      <c r="AJ33" s="177" t="s">
        <v>121</v>
      </c>
      <c r="AK33" s="149" t="s">
        <v>121</v>
      </c>
      <c r="AL33" s="149" t="s">
        <v>121</v>
      </c>
      <c r="AM33" s="178" t="s">
        <v>121</v>
      </c>
    </row>
    <row r="34" spans="1:39" ht="18" customHeight="1">
      <c r="A34" s="150">
        <v>32</v>
      </c>
      <c r="B34" s="151">
        <f>+'氏名・志望・出席日数'!B34</f>
        <v>0</v>
      </c>
      <c r="C34" s="152" t="s">
        <v>121</v>
      </c>
      <c r="D34" s="153" t="s">
        <v>121</v>
      </c>
      <c r="E34" s="153" t="s">
        <v>121</v>
      </c>
      <c r="F34" s="153" t="s">
        <v>121</v>
      </c>
      <c r="G34" s="154" t="s">
        <v>121</v>
      </c>
      <c r="H34" s="155" t="s">
        <v>121</v>
      </c>
      <c r="I34" s="153" t="s">
        <v>121</v>
      </c>
      <c r="J34" s="153" t="s">
        <v>121</v>
      </c>
      <c r="K34" s="156" t="s">
        <v>121</v>
      </c>
      <c r="L34" s="152" t="s">
        <v>121</v>
      </c>
      <c r="M34" s="153" t="s">
        <v>121</v>
      </c>
      <c r="N34" s="153" t="s">
        <v>121</v>
      </c>
      <c r="O34" s="154" t="s">
        <v>121</v>
      </c>
      <c r="P34" s="155" t="s">
        <v>121</v>
      </c>
      <c r="Q34" s="153" t="s">
        <v>121</v>
      </c>
      <c r="R34" s="153" t="s">
        <v>121</v>
      </c>
      <c r="S34" s="156" t="s">
        <v>121</v>
      </c>
      <c r="T34" s="152" t="s">
        <v>121</v>
      </c>
      <c r="U34" s="153" t="s">
        <v>121</v>
      </c>
      <c r="V34" s="153" t="s">
        <v>121</v>
      </c>
      <c r="W34" s="154" t="s">
        <v>121</v>
      </c>
      <c r="X34" s="155" t="s">
        <v>121</v>
      </c>
      <c r="Y34" s="153" t="s">
        <v>121</v>
      </c>
      <c r="Z34" s="153" t="s">
        <v>121</v>
      </c>
      <c r="AA34" s="156" t="s">
        <v>121</v>
      </c>
      <c r="AB34" s="152" t="s">
        <v>121</v>
      </c>
      <c r="AC34" s="153" t="s">
        <v>121</v>
      </c>
      <c r="AD34" s="153" t="s">
        <v>121</v>
      </c>
      <c r="AE34" s="154" t="s">
        <v>121</v>
      </c>
      <c r="AF34" s="155" t="s">
        <v>121</v>
      </c>
      <c r="AG34" s="153" t="s">
        <v>121</v>
      </c>
      <c r="AH34" s="153" t="s">
        <v>121</v>
      </c>
      <c r="AI34" s="156" t="s">
        <v>121</v>
      </c>
      <c r="AJ34" s="152" t="s">
        <v>121</v>
      </c>
      <c r="AK34" s="153" t="s">
        <v>121</v>
      </c>
      <c r="AL34" s="153" t="s">
        <v>121</v>
      </c>
      <c r="AM34" s="154" t="s">
        <v>121</v>
      </c>
    </row>
    <row r="35" spans="1:39" ht="18" customHeight="1">
      <c r="A35" s="150">
        <v>33</v>
      </c>
      <c r="B35" s="151">
        <f>+'氏名・志望・出席日数'!B35</f>
        <v>0</v>
      </c>
      <c r="C35" s="152" t="s">
        <v>121</v>
      </c>
      <c r="D35" s="153" t="s">
        <v>121</v>
      </c>
      <c r="E35" s="153" t="s">
        <v>121</v>
      </c>
      <c r="F35" s="153" t="s">
        <v>121</v>
      </c>
      <c r="G35" s="154" t="s">
        <v>121</v>
      </c>
      <c r="H35" s="155" t="s">
        <v>121</v>
      </c>
      <c r="I35" s="153" t="s">
        <v>121</v>
      </c>
      <c r="J35" s="153" t="s">
        <v>121</v>
      </c>
      <c r="K35" s="156" t="s">
        <v>121</v>
      </c>
      <c r="L35" s="152" t="s">
        <v>121</v>
      </c>
      <c r="M35" s="153" t="s">
        <v>121</v>
      </c>
      <c r="N35" s="153" t="s">
        <v>121</v>
      </c>
      <c r="O35" s="154" t="s">
        <v>121</v>
      </c>
      <c r="P35" s="155" t="s">
        <v>121</v>
      </c>
      <c r="Q35" s="153" t="s">
        <v>121</v>
      </c>
      <c r="R35" s="153" t="s">
        <v>121</v>
      </c>
      <c r="S35" s="156" t="s">
        <v>121</v>
      </c>
      <c r="T35" s="152" t="s">
        <v>121</v>
      </c>
      <c r="U35" s="153" t="s">
        <v>121</v>
      </c>
      <c r="V35" s="153" t="s">
        <v>121</v>
      </c>
      <c r="W35" s="154" t="s">
        <v>121</v>
      </c>
      <c r="X35" s="155" t="s">
        <v>121</v>
      </c>
      <c r="Y35" s="153" t="s">
        <v>121</v>
      </c>
      <c r="Z35" s="153" t="s">
        <v>121</v>
      </c>
      <c r="AA35" s="156" t="s">
        <v>121</v>
      </c>
      <c r="AB35" s="152" t="s">
        <v>121</v>
      </c>
      <c r="AC35" s="153" t="s">
        <v>121</v>
      </c>
      <c r="AD35" s="153" t="s">
        <v>121</v>
      </c>
      <c r="AE35" s="154" t="s">
        <v>121</v>
      </c>
      <c r="AF35" s="155" t="s">
        <v>121</v>
      </c>
      <c r="AG35" s="153" t="s">
        <v>121</v>
      </c>
      <c r="AH35" s="153" t="s">
        <v>121</v>
      </c>
      <c r="AI35" s="156" t="s">
        <v>121</v>
      </c>
      <c r="AJ35" s="152" t="s">
        <v>121</v>
      </c>
      <c r="AK35" s="153" t="s">
        <v>121</v>
      </c>
      <c r="AL35" s="153" t="s">
        <v>121</v>
      </c>
      <c r="AM35" s="154" t="s">
        <v>121</v>
      </c>
    </row>
    <row r="36" spans="1:39" ht="18" customHeight="1">
      <c r="A36" s="150">
        <v>34</v>
      </c>
      <c r="B36" s="151">
        <f>+'氏名・志望・出席日数'!B36</f>
        <v>0</v>
      </c>
      <c r="C36" s="152" t="s">
        <v>121</v>
      </c>
      <c r="D36" s="153" t="s">
        <v>121</v>
      </c>
      <c r="E36" s="153" t="s">
        <v>121</v>
      </c>
      <c r="F36" s="153" t="s">
        <v>121</v>
      </c>
      <c r="G36" s="154" t="s">
        <v>121</v>
      </c>
      <c r="H36" s="155" t="s">
        <v>121</v>
      </c>
      <c r="I36" s="153" t="s">
        <v>121</v>
      </c>
      <c r="J36" s="153" t="s">
        <v>121</v>
      </c>
      <c r="K36" s="156" t="s">
        <v>121</v>
      </c>
      <c r="L36" s="152" t="s">
        <v>121</v>
      </c>
      <c r="M36" s="153" t="s">
        <v>121</v>
      </c>
      <c r="N36" s="153" t="s">
        <v>121</v>
      </c>
      <c r="O36" s="154" t="s">
        <v>121</v>
      </c>
      <c r="P36" s="155" t="s">
        <v>121</v>
      </c>
      <c r="Q36" s="153" t="s">
        <v>121</v>
      </c>
      <c r="R36" s="153" t="s">
        <v>121</v>
      </c>
      <c r="S36" s="156" t="s">
        <v>121</v>
      </c>
      <c r="T36" s="152" t="s">
        <v>121</v>
      </c>
      <c r="U36" s="153" t="s">
        <v>121</v>
      </c>
      <c r="V36" s="153" t="s">
        <v>121</v>
      </c>
      <c r="W36" s="154" t="s">
        <v>121</v>
      </c>
      <c r="X36" s="155" t="s">
        <v>121</v>
      </c>
      <c r="Y36" s="153" t="s">
        <v>121</v>
      </c>
      <c r="Z36" s="153" t="s">
        <v>121</v>
      </c>
      <c r="AA36" s="156" t="s">
        <v>121</v>
      </c>
      <c r="AB36" s="152" t="s">
        <v>121</v>
      </c>
      <c r="AC36" s="153" t="s">
        <v>121</v>
      </c>
      <c r="AD36" s="153" t="s">
        <v>121</v>
      </c>
      <c r="AE36" s="154" t="s">
        <v>121</v>
      </c>
      <c r="AF36" s="155" t="s">
        <v>121</v>
      </c>
      <c r="AG36" s="153" t="s">
        <v>121</v>
      </c>
      <c r="AH36" s="153" t="s">
        <v>121</v>
      </c>
      <c r="AI36" s="156" t="s">
        <v>121</v>
      </c>
      <c r="AJ36" s="152" t="s">
        <v>121</v>
      </c>
      <c r="AK36" s="153" t="s">
        <v>121</v>
      </c>
      <c r="AL36" s="153" t="s">
        <v>121</v>
      </c>
      <c r="AM36" s="154" t="s">
        <v>121</v>
      </c>
    </row>
    <row r="37" spans="1:39" ht="18" customHeight="1" thickBot="1">
      <c r="A37" s="157">
        <v>35</v>
      </c>
      <c r="B37" s="158">
        <f>+'氏名・志望・出席日数'!B37</f>
        <v>0</v>
      </c>
      <c r="C37" s="159" t="s">
        <v>121</v>
      </c>
      <c r="D37" s="160" t="s">
        <v>121</v>
      </c>
      <c r="E37" s="160" t="s">
        <v>121</v>
      </c>
      <c r="F37" s="160" t="s">
        <v>121</v>
      </c>
      <c r="G37" s="161" t="s">
        <v>121</v>
      </c>
      <c r="H37" s="162" t="s">
        <v>121</v>
      </c>
      <c r="I37" s="160" t="s">
        <v>121</v>
      </c>
      <c r="J37" s="160" t="s">
        <v>121</v>
      </c>
      <c r="K37" s="163" t="s">
        <v>121</v>
      </c>
      <c r="L37" s="159" t="s">
        <v>121</v>
      </c>
      <c r="M37" s="160" t="s">
        <v>121</v>
      </c>
      <c r="N37" s="160" t="s">
        <v>121</v>
      </c>
      <c r="O37" s="161" t="s">
        <v>121</v>
      </c>
      <c r="P37" s="162" t="s">
        <v>121</v>
      </c>
      <c r="Q37" s="160" t="s">
        <v>121</v>
      </c>
      <c r="R37" s="160" t="s">
        <v>121</v>
      </c>
      <c r="S37" s="163" t="s">
        <v>121</v>
      </c>
      <c r="T37" s="159" t="s">
        <v>121</v>
      </c>
      <c r="U37" s="160" t="s">
        <v>121</v>
      </c>
      <c r="V37" s="160" t="s">
        <v>121</v>
      </c>
      <c r="W37" s="161" t="s">
        <v>121</v>
      </c>
      <c r="X37" s="162" t="s">
        <v>121</v>
      </c>
      <c r="Y37" s="160" t="s">
        <v>121</v>
      </c>
      <c r="Z37" s="160" t="s">
        <v>121</v>
      </c>
      <c r="AA37" s="163" t="s">
        <v>121</v>
      </c>
      <c r="AB37" s="159" t="s">
        <v>121</v>
      </c>
      <c r="AC37" s="160" t="s">
        <v>121</v>
      </c>
      <c r="AD37" s="160" t="s">
        <v>121</v>
      </c>
      <c r="AE37" s="161" t="s">
        <v>121</v>
      </c>
      <c r="AF37" s="162" t="s">
        <v>121</v>
      </c>
      <c r="AG37" s="160" t="s">
        <v>121</v>
      </c>
      <c r="AH37" s="160" t="s">
        <v>121</v>
      </c>
      <c r="AI37" s="163" t="s">
        <v>121</v>
      </c>
      <c r="AJ37" s="159" t="s">
        <v>121</v>
      </c>
      <c r="AK37" s="160" t="s">
        <v>121</v>
      </c>
      <c r="AL37" s="160" t="s">
        <v>121</v>
      </c>
      <c r="AM37" s="161" t="s">
        <v>121</v>
      </c>
    </row>
    <row r="38" spans="1:39" ht="18" customHeight="1">
      <c r="A38" s="164">
        <v>36</v>
      </c>
      <c r="B38" s="165">
        <f>+'氏名・志望・出席日数'!B38</f>
        <v>0</v>
      </c>
      <c r="C38" s="166" t="s">
        <v>121</v>
      </c>
      <c r="D38" s="167" t="s">
        <v>121</v>
      </c>
      <c r="E38" s="167" t="s">
        <v>121</v>
      </c>
      <c r="F38" s="167" t="s">
        <v>121</v>
      </c>
      <c r="G38" s="168" t="s">
        <v>121</v>
      </c>
      <c r="H38" s="169" t="s">
        <v>121</v>
      </c>
      <c r="I38" s="167" t="s">
        <v>121</v>
      </c>
      <c r="J38" s="167" t="s">
        <v>121</v>
      </c>
      <c r="K38" s="170" t="s">
        <v>121</v>
      </c>
      <c r="L38" s="166" t="s">
        <v>121</v>
      </c>
      <c r="M38" s="167" t="s">
        <v>121</v>
      </c>
      <c r="N38" s="167" t="s">
        <v>121</v>
      </c>
      <c r="O38" s="168" t="s">
        <v>121</v>
      </c>
      <c r="P38" s="169" t="s">
        <v>121</v>
      </c>
      <c r="Q38" s="167" t="s">
        <v>121</v>
      </c>
      <c r="R38" s="167" t="s">
        <v>121</v>
      </c>
      <c r="S38" s="170" t="s">
        <v>121</v>
      </c>
      <c r="T38" s="166" t="s">
        <v>121</v>
      </c>
      <c r="U38" s="167" t="s">
        <v>121</v>
      </c>
      <c r="V38" s="167" t="s">
        <v>121</v>
      </c>
      <c r="W38" s="168" t="s">
        <v>121</v>
      </c>
      <c r="X38" s="169" t="s">
        <v>121</v>
      </c>
      <c r="Y38" s="167" t="s">
        <v>121</v>
      </c>
      <c r="Z38" s="167" t="s">
        <v>121</v>
      </c>
      <c r="AA38" s="170" t="s">
        <v>121</v>
      </c>
      <c r="AB38" s="166" t="s">
        <v>121</v>
      </c>
      <c r="AC38" s="167" t="s">
        <v>121</v>
      </c>
      <c r="AD38" s="167" t="s">
        <v>121</v>
      </c>
      <c r="AE38" s="168" t="s">
        <v>121</v>
      </c>
      <c r="AF38" s="169" t="s">
        <v>121</v>
      </c>
      <c r="AG38" s="167" t="s">
        <v>121</v>
      </c>
      <c r="AH38" s="167" t="s">
        <v>121</v>
      </c>
      <c r="AI38" s="170" t="s">
        <v>121</v>
      </c>
      <c r="AJ38" s="166" t="s">
        <v>121</v>
      </c>
      <c r="AK38" s="167" t="s">
        <v>121</v>
      </c>
      <c r="AL38" s="167" t="s">
        <v>121</v>
      </c>
      <c r="AM38" s="168" t="s">
        <v>121</v>
      </c>
    </row>
    <row r="39" spans="1:39" ht="18" customHeight="1">
      <c r="A39" s="171">
        <v>37</v>
      </c>
      <c r="B39" s="151">
        <f>+'氏名・志望・出席日数'!B39</f>
        <v>0</v>
      </c>
      <c r="C39" s="152" t="s">
        <v>121</v>
      </c>
      <c r="D39" s="153" t="s">
        <v>121</v>
      </c>
      <c r="E39" s="153" t="s">
        <v>121</v>
      </c>
      <c r="F39" s="153" t="s">
        <v>121</v>
      </c>
      <c r="G39" s="154" t="s">
        <v>121</v>
      </c>
      <c r="H39" s="155" t="s">
        <v>121</v>
      </c>
      <c r="I39" s="153" t="s">
        <v>121</v>
      </c>
      <c r="J39" s="153" t="s">
        <v>121</v>
      </c>
      <c r="K39" s="156" t="s">
        <v>121</v>
      </c>
      <c r="L39" s="152" t="s">
        <v>121</v>
      </c>
      <c r="M39" s="153" t="s">
        <v>121</v>
      </c>
      <c r="N39" s="153" t="s">
        <v>121</v>
      </c>
      <c r="O39" s="154" t="s">
        <v>121</v>
      </c>
      <c r="P39" s="155" t="s">
        <v>121</v>
      </c>
      <c r="Q39" s="153" t="s">
        <v>121</v>
      </c>
      <c r="R39" s="153" t="s">
        <v>121</v>
      </c>
      <c r="S39" s="156" t="s">
        <v>121</v>
      </c>
      <c r="T39" s="152" t="s">
        <v>121</v>
      </c>
      <c r="U39" s="153" t="s">
        <v>121</v>
      </c>
      <c r="V39" s="153" t="s">
        <v>121</v>
      </c>
      <c r="W39" s="154" t="s">
        <v>121</v>
      </c>
      <c r="X39" s="155" t="s">
        <v>121</v>
      </c>
      <c r="Y39" s="153" t="s">
        <v>121</v>
      </c>
      <c r="Z39" s="153" t="s">
        <v>121</v>
      </c>
      <c r="AA39" s="156" t="s">
        <v>121</v>
      </c>
      <c r="AB39" s="152" t="s">
        <v>121</v>
      </c>
      <c r="AC39" s="153" t="s">
        <v>121</v>
      </c>
      <c r="AD39" s="153" t="s">
        <v>121</v>
      </c>
      <c r="AE39" s="154" t="s">
        <v>121</v>
      </c>
      <c r="AF39" s="155" t="s">
        <v>121</v>
      </c>
      <c r="AG39" s="153" t="s">
        <v>121</v>
      </c>
      <c r="AH39" s="153" t="s">
        <v>121</v>
      </c>
      <c r="AI39" s="156" t="s">
        <v>121</v>
      </c>
      <c r="AJ39" s="152" t="s">
        <v>121</v>
      </c>
      <c r="AK39" s="153" t="s">
        <v>121</v>
      </c>
      <c r="AL39" s="153" t="s">
        <v>121</v>
      </c>
      <c r="AM39" s="154" t="s">
        <v>121</v>
      </c>
    </row>
    <row r="40" spans="1:39" ht="18" customHeight="1">
      <c r="A40" s="171">
        <v>38</v>
      </c>
      <c r="B40" s="151">
        <f>+'氏名・志望・出席日数'!B40</f>
        <v>0</v>
      </c>
      <c r="C40" s="152" t="s">
        <v>121</v>
      </c>
      <c r="D40" s="153" t="s">
        <v>121</v>
      </c>
      <c r="E40" s="153" t="s">
        <v>121</v>
      </c>
      <c r="F40" s="153" t="s">
        <v>121</v>
      </c>
      <c r="G40" s="154" t="s">
        <v>121</v>
      </c>
      <c r="H40" s="155" t="s">
        <v>121</v>
      </c>
      <c r="I40" s="153" t="s">
        <v>121</v>
      </c>
      <c r="J40" s="153" t="s">
        <v>121</v>
      </c>
      <c r="K40" s="156" t="s">
        <v>121</v>
      </c>
      <c r="L40" s="152" t="s">
        <v>121</v>
      </c>
      <c r="M40" s="153" t="s">
        <v>121</v>
      </c>
      <c r="N40" s="153" t="s">
        <v>121</v>
      </c>
      <c r="O40" s="154" t="s">
        <v>121</v>
      </c>
      <c r="P40" s="155" t="s">
        <v>121</v>
      </c>
      <c r="Q40" s="153" t="s">
        <v>121</v>
      </c>
      <c r="R40" s="153" t="s">
        <v>121</v>
      </c>
      <c r="S40" s="156" t="s">
        <v>121</v>
      </c>
      <c r="T40" s="152" t="s">
        <v>121</v>
      </c>
      <c r="U40" s="153" t="s">
        <v>121</v>
      </c>
      <c r="V40" s="153" t="s">
        <v>121</v>
      </c>
      <c r="W40" s="154" t="s">
        <v>121</v>
      </c>
      <c r="X40" s="155" t="s">
        <v>121</v>
      </c>
      <c r="Y40" s="153" t="s">
        <v>121</v>
      </c>
      <c r="Z40" s="153" t="s">
        <v>121</v>
      </c>
      <c r="AA40" s="156" t="s">
        <v>121</v>
      </c>
      <c r="AB40" s="152" t="s">
        <v>121</v>
      </c>
      <c r="AC40" s="153" t="s">
        <v>121</v>
      </c>
      <c r="AD40" s="153" t="s">
        <v>121</v>
      </c>
      <c r="AE40" s="154" t="s">
        <v>121</v>
      </c>
      <c r="AF40" s="155" t="s">
        <v>121</v>
      </c>
      <c r="AG40" s="153" t="s">
        <v>121</v>
      </c>
      <c r="AH40" s="153" t="s">
        <v>121</v>
      </c>
      <c r="AI40" s="156" t="s">
        <v>121</v>
      </c>
      <c r="AJ40" s="152" t="s">
        <v>121</v>
      </c>
      <c r="AK40" s="153" t="s">
        <v>121</v>
      </c>
      <c r="AL40" s="153" t="s">
        <v>121</v>
      </c>
      <c r="AM40" s="154" t="s">
        <v>121</v>
      </c>
    </row>
    <row r="41" spans="1:39" ht="18" customHeight="1">
      <c r="A41" s="171">
        <v>39</v>
      </c>
      <c r="B41" s="151">
        <f>+'氏名・志望・出席日数'!B41</f>
        <v>0</v>
      </c>
      <c r="C41" s="152" t="s">
        <v>121</v>
      </c>
      <c r="D41" s="153" t="s">
        <v>121</v>
      </c>
      <c r="E41" s="153" t="s">
        <v>121</v>
      </c>
      <c r="F41" s="153" t="s">
        <v>121</v>
      </c>
      <c r="G41" s="154" t="s">
        <v>121</v>
      </c>
      <c r="H41" s="155" t="s">
        <v>121</v>
      </c>
      <c r="I41" s="153" t="s">
        <v>121</v>
      </c>
      <c r="J41" s="153" t="s">
        <v>121</v>
      </c>
      <c r="K41" s="156" t="s">
        <v>121</v>
      </c>
      <c r="L41" s="152" t="s">
        <v>121</v>
      </c>
      <c r="M41" s="153" t="s">
        <v>121</v>
      </c>
      <c r="N41" s="153" t="s">
        <v>121</v>
      </c>
      <c r="O41" s="154" t="s">
        <v>121</v>
      </c>
      <c r="P41" s="155" t="s">
        <v>121</v>
      </c>
      <c r="Q41" s="153" t="s">
        <v>121</v>
      </c>
      <c r="R41" s="153" t="s">
        <v>121</v>
      </c>
      <c r="S41" s="156" t="s">
        <v>121</v>
      </c>
      <c r="T41" s="152" t="s">
        <v>121</v>
      </c>
      <c r="U41" s="153" t="s">
        <v>121</v>
      </c>
      <c r="V41" s="153" t="s">
        <v>121</v>
      </c>
      <c r="W41" s="154" t="s">
        <v>121</v>
      </c>
      <c r="X41" s="155" t="s">
        <v>121</v>
      </c>
      <c r="Y41" s="153" t="s">
        <v>121</v>
      </c>
      <c r="Z41" s="153" t="s">
        <v>121</v>
      </c>
      <c r="AA41" s="156" t="s">
        <v>121</v>
      </c>
      <c r="AB41" s="152" t="s">
        <v>121</v>
      </c>
      <c r="AC41" s="153" t="s">
        <v>121</v>
      </c>
      <c r="AD41" s="153" t="s">
        <v>121</v>
      </c>
      <c r="AE41" s="154" t="s">
        <v>121</v>
      </c>
      <c r="AF41" s="155" t="s">
        <v>121</v>
      </c>
      <c r="AG41" s="153" t="s">
        <v>121</v>
      </c>
      <c r="AH41" s="153" t="s">
        <v>121</v>
      </c>
      <c r="AI41" s="156" t="s">
        <v>121</v>
      </c>
      <c r="AJ41" s="152" t="s">
        <v>121</v>
      </c>
      <c r="AK41" s="153" t="s">
        <v>121</v>
      </c>
      <c r="AL41" s="153" t="s">
        <v>121</v>
      </c>
      <c r="AM41" s="154" t="s">
        <v>121</v>
      </c>
    </row>
    <row r="42" spans="1:39" ht="18" customHeight="1" thickBot="1">
      <c r="A42" s="182">
        <v>40</v>
      </c>
      <c r="B42" s="183">
        <f>+'氏名・志望・出席日数'!B42</f>
        <v>0</v>
      </c>
      <c r="C42" s="159" t="s">
        <v>121</v>
      </c>
      <c r="D42" s="160" t="s">
        <v>121</v>
      </c>
      <c r="E42" s="160" t="s">
        <v>121</v>
      </c>
      <c r="F42" s="160" t="s">
        <v>121</v>
      </c>
      <c r="G42" s="161" t="s">
        <v>121</v>
      </c>
      <c r="H42" s="184" t="s">
        <v>121</v>
      </c>
      <c r="I42" s="185" t="s">
        <v>121</v>
      </c>
      <c r="J42" s="185" t="s">
        <v>121</v>
      </c>
      <c r="K42" s="186" t="s">
        <v>121</v>
      </c>
      <c r="L42" s="159" t="s">
        <v>121</v>
      </c>
      <c r="M42" s="160" t="s">
        <v>121</v>
      </c>
      <c r="N42" s="160" t="s">
        <v>121</v>
      </c>
      <c r="O42" s="161" t="s">
        <v>121</v>
      </c>
      <c r="P42" s="184" t="s">
        <v>121</v>
      </c>
      <c r="Q42" s="185" t="s">
        <v>121</v>
      </c>
      <c r="R42" s="185" t="s">
        <v>121</v>
      </c>
      <c r="S42" s="186" t="s">
        <v>121</v>
      </c>
      <c r="T42" s="159" t="s">
        <v>121</v>
      </c>
      <c r="U42" s="160" t="s">
        <v>121</v>
      </c>
      <c r="V42" s="160" t="s">
        <v>121</v>
      </c>
      <c r="W42" s="161" t="s">
        <v>121</v>
      </c>
      <c r="X42" s="184" t="s">
        <v>121</v>
      </c>
      <c r="Y42" s="185" t="s">
        <v>121</v>
      </c>
      <c r="Z42" s="185" t="s">
        <v>121</v>
      </c>
      <c r="AA42" s="186" t="s">
        <v>121</v>
      </c>
      <c r="AB42" s="159" t="s">
        <v>121</v>
      </c>
      <c r="AC42" s="160" t="s">
        <v>121</v>
      </c>
      <c r="AD42" s="160" t="s">
        <v>121</v>
      </c>
      <c r="AE42" s="161" t="s">
        <v>121</v>
      </c>
      <c r="AF42" s="184" t="s">
        <v>121</v>
      </c>
      <c r="AG42" s="185" t="s">
        <v>121</v>
      </c>
      <c r="AH42" s="185" t="s">
        <v>121</v>
      </c>
      <c r="AI42" s="186" t="s">
        <v>121</v>
      </c>
      <c r="AJ42" s="159" t="s">
        <v>121</v>
      </c>
      <c r="AK42" s="160" t="s">
        <v>121</v>
      </c>
      <c r="AL42" s="160" t="s">
        <v>121</v>
      </c>
      <c r="AM42" s="161" t="s">
        <v>121</v>
      </c>
    </row>
    <row r="43" spans="1:39" ht="18" customHeight="1" thickBot="1">
      <c r="A43" s="182">
        <v>40</v>
      </c>
      <c r="B43" s="183">
        <f>+'氏名・志望・出席日数'!B43</f>
        <v>0</v>
      </c>
      <c r="C43" s="159" t="s">
        <v>121</v>
      </c>
      <c r="D43" s="160" t="s">
        <v>121</v>
      </c>
      <c r="E43" s="160" t="s">
        <v>121</v>
      </c>
      <c r="F43" s="160" t="s">
        <v>121</v>
      </c>
      <c r="G43" s="161" t="s">
        <v>121</v>
      </c>
      <c r="H43" s="184" t="s">
        <v>121</v>
      </c>
      <c r="I43" s="185" t="s">
        <v>121</v>
      </c>
      <c r="J43" s="185" t="s">
        <v>121</v>
      </c>
      <c r="K43" s="186" t="s">
        <v>121</v>
      </c>
      <c r="L43" s="159" t="s">
        <v>121</v>
      </c>
      <c r="M43" s="160" t="s">
        <v>121</v>
      </c>
      <c r="N43" s="160" t="s">
        <v>121</v>
      </c>
      <c r="O43" s="161" t="s">
        <v>121</v>
      </c>
      <c r="P43" s="184" t="s">
        <v>121</v>
      </c>
      <c r="Q43" s="185" t="s">
        <v>121</v>
      </c>
      <c r="R43" s="185" t="s">
        <v>121</v>
      </c>
      <c r="S43" s="186" t="s">
        <v>121</v>
      </c>
      <c r="T43" s="159" t="s">
        <v>121</v>
      </c>
      <c r="U43" s="160" t="s">
        <v>121</v>
      </c>
      <c r="V43" s="160" t="s">
        <v>121</v>
      </c>
      <c r="W43" s="161" t="s">
        <v>121</v>
      </c>
      <c r="X43" s="184" t="s">
        <v>121</v>
      </c>
      <c r="Y43" s="185" t="s">
        <v>121</v>
      </c>
      <c r="Z43" s="185" t="s">
        <v>121</v>
      </c>
      <c r="AA43" s="186" t="s">
        <v>121</v>
      </c>
      <c r="AB43" s="159" t="s">
        <v>121</v>
      </c>
      <c r="AC43" s="160" t="s">
        <v>121</v>
      </c>
      <c r="AD43" s="160" t="s">
        <v>121</v>
      </c>
      <c r="AE43" s="161" t="s">
        <v>121</v>
      </c>
      <c r="AF43" s="184" t="s">
        <v>121</v>
      </c>
      <c r="AG43" s="185" t="s">
        <v>121</v>
      </c>
      <c r="AH43" s="185" t="s">
        <v>121</v>
      </c>
      <c r="AI43" s="186" t="s">
        <v>121</v>
      </c>
      <c r="AJ43" s="159" t="s">
        <v>121</v>
      </c>
      <c r="AK43" s="160" t="s">
        <v>121</v>
      </c>
      <c r="AL43" s="160" t="s">
        <v>121</v>
      </c>
      <c r="AM43" s="161" t="s">
        <v>121</v>
      </c>
    </row>
  </sheetData>
  <mergeCells count="11">
    <mergeCell ref="AF1:AI1"/>
    <mergeCell ref="L1:O1"/>
    <mergeCell ref="P1:S1"/>
    <mergeCell ref="AJ1:AM1"/>
    <mergeCell ref="T1:W1"/>
    <mergeCell ref="X1:AA1"/>
    <mergeCell ref="AB1:AE1"/>
    <mergeCell ref="A1:A2"/>
    <mergeCell ref="C1:G1"/>
    <mergeCell ref="H1:K1"/>
    <mergeCell ref="B1:B2"/>
  </mergeCells>
  <conditionalFormatting sqref="C3:AM43">
    <cfRule type="cellIs" priority="1" dxfId="0" operator="equal" stopIfTrue="1">
      <formula>$AO$6</formula>
    </cfRule>
    <cfRule type="cellIs" priority="2" dxfId="1" operator="equal" stopIfTrue="1">
      <formula>$AO$8</formula>
    </cfRule>
  </conditionalFormatting>
  <dataValidations count="1">
    <dataValidation type="list" allowBlank="1" showInputMessage="1" showErrorMessage="1" imeMode="off" sqref="C3:AM43">
      <formula1>$AO$6:$AO$8</formula1>
    </dataValidation>
  </dataValidations>
  <printOptions/>
  <pageMargins left="0.75" right="0.75" top="1" bottom="1" header="0.512" footer="0.512"/>
  <pageSetup fitToHeight="1" fitToWidth="1" horizontalDpi="300" verticalDpi="300" orientation="landscape" paperSize="9" scale="61" r:id="rId1"/>
</worksheet>
</file>

<file path=xl/worksheets/sheet5.xml><?xml version="1.0" encoding="utf-8"?>
<worksheet xmlns="http://schemas.openxmlformats.org/spreadsheetml/2006/main" xmlns:r="http://schemas.openxmlformats.org/officeDocument/2006/relationships">
  <sheetPr codeName="Sheet6"/>
  <dimension ref="A1:AU45"/>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X44" sqref="X44"/>
    </sheetView>
  </sheetViews>
  <sheetFormatPr defaultColWidth="9.00390625" defaultRowHeight="13.5"/>
  <cols>
    <col min="1" max="1" width="4.75390625" style="137" bestFit="1" customWidth="1"/>
    <col min="2" max="2" width="17.125" style="137" customWidth="1"/>
    <col min="3" max="20" width="2.50390625" style="137" customWidth="1"/>
    <col min="21" max="22" width="22.375" style="203" customWidth="1"/>
    <col min="23" max="24" width="6.625" style="137" customWidth="1"/>
    <col min="25" max="16384" width="9.00390625" style="137" customWidth="1"/>
  </cols>
  <sheetData>
    <row r="1" spans="1:47" ht="16.5" customHeight="1">
      <c r="A1" s="231" t="s">
        <v>243</v>
      </c>
      <c r="B1" s="233" t="s">
        <v>83</v>
      </c>
      <c r="U1" s="225" t="s">
        <v>265</v>
      </c>
      <c r="V1" s="225"/>
      <c r="W1" s="226" t="s">
        <v>266</v>
      </c>
      <c r="X1" s="226" t="s">
        <v>267</v>
      </c>
      <c r="AA1" s="224" t="s">
        <v>345</v>
      </c>
      <c r="AB1" s="224"/>
      <c r="AC1" s="224"/>
      <c r="AD1" s="224"/>
      <c r="AE1" s="224"/>
      <c r="AF1" s="224"/>
      <c r="AG1" s="224"/>
      <c r="AH1" s="224"/>
      <c r="AI1" s="224"/>
      <c r="AJ1" s="224"/>
      <c r="AK1" s="224"/>
      <c r="AL1" s="224"/>
      <c r="AM1" s="224"/>
      <c r="AN1" s="224"/>
      <c r="AO1" s="224"/>
      <c r="AP1" s="224"/>
      <c r="AQ1" s="224"/>
      <c r="AR1" s="224"/>
      <c r="AS1" s="224"/>
      <c r="AT1" s="224"/>
      <c r="AU1" s="224"/>
    </row>
    <row r="2" spans="1:47" ht="13.5">
      <c r="A2" s="232"/>
      <c r="B2" s="234"/>
      <c r="C2" s="235" t="s">
        <v>255</v>
      </c>
      <c r="D2" s="235"/>
      <c r="E2" s="235"/>
      <c r="F2" s="235"/>
      <c r="G2" s="235"/>
      <c r="H2" s="235"/>
      <c r="I2" s="235"/>
      <c r="J2" s="235"/>
      <c r="K2" s="235"/>
      <c r="L2" s="235" t="s">
        <v>252</v>
      </c>
      <c r="M2" s="235"/>
      <c r="N2" s="235"/>
      <c r="O2" s="235"/>
      <c r="P2" s="235"/>
      <c r="Q2" s="235"/>
      <c r="R2" s="235"/>
      <c r="S2" s="235"/>
      <c r="T2" s="235"/>
      <c r="U2" s="196" t="s">
        <v>255</v>
      </c>
      <c r="V2" s="196" t="s">
        <v>252</v>
      </c>
      <c r="W2" s="226"/>
      <c r="X2" s="226"/>
      <c r="AA2" s="224"/>
      <c r="AB2" s="224"/>
      <c r="AC2" s="224"/>
      <c r="AD2" s="224"/>
      <c r="AE2" s="224"/>
      <c r="AF2" s="224"/>
      <c r="AG2" s="224"/>
      <c r="AH2" s="224"/>
      <c r="AI2" s="224"/>
      <c r="AJ2" s="224"/>
      <c r="AK2" s="224"/>
      <c r="AL2" s="224"/>
      <c r="AM2" s="224"/>
      <c r="AN2" s="224"/>
      <c r="AO2" s="224"/>
      <c r="AP2" s="224"/>
      <c r="AQ2" s="224"/>
      <c r="AR2" s="224"/>
      <c r="AS2" s="224"/>
      <c r="AT2" s="224"/>
      <c r="AU2" s="224"/>
    </row>
    <row r="3" spans="1:24" ht="37.5">
      <c r="A3" s="134"/>
      <c r="B3" s="99"/>
      <c r="C3" s="197" t="s">
        <v>12</v>
      </c>
      <c r="D3" s="198" t="s">
        <v>13</v>
      </c>
      <c r="E3" s="198" t="s">
        <v>14</v>
      </c>
      <c r="F3" s="198" t="s">
        <v>15</v>
      </c>
      <c r="G3" s="198" t="s">
        <v>16</v>
      </c>
      <c r="H3" s="198" t="s">
        <v>17</v>
      </c>
      <c r="I3" s="198" t="s">
        <v>258</v>
      </c>
      <c r="J3" s="198" t="s">
        <v>259</v>
      </c>
      <c r="K3" s="199" t="s">
        <v>20</v>
      </c>
      <c r="L3" s="197" t="s">
        <v>12</v>
      </c>
      <c r="M3" s="198" t="s">
        <v>13</v>
      </c>
      <c r="N3" s="198" t="s">
        <v>14</v>
      </c>
      <c r="O3" s="198" t="s">
        <v>15</v>
      </c>
      <c r="P3" s="198" t="s">
        <v>16</v>
      </c>
      <c r="Q3" s="198" t="s">
        <v>17</v>
      </c>
      <c r="R3" s="198" t="s">
        <v>258</v>
      </c>
      <c r="S3" s="198" t="s">
        <v>259</v>
      </c>
      <c r="T3" s="199" t="s">
        <v>20</v>
      </c>
      <c r="U3" s="196"/>
      <c r="V3" s="196"/>
      <c r="W3" s="135"/>
      <c r="X3" s="135"/>
    </row>
    <row r="4" spans="1:46" ht="13.5" customHeight="1">
      <c r="A4" s="136">
        <v>1</v>
      </c>
      <c r="B4" s="187" t="str">
        <f>+'氏名・志望・出席日数'!B3</f>
        <v>第一中　学子</v>
      </c>
      <c r="C4" s="201">
        <v>1</v>
      </c>
      <c r="D4" s="200">
        <v>1</v>
      </c>
      <c r="E4" s="200">
        <v>1</v>
      </c>
      <c r="F4" s="200">
        <v>1</v>
      </c>
      <c r="G4" s="200">
        <v>1</v>
      </c>
      <c r="H4" s="200">
        <v>1</v>
      </c>
      <c r="I4" s="200">
        <v>1</v>
      </c>
      <c r="J4" s="200">
        <v>1</v>
      </c>
      <c r="K4" s="200">
        <v>1</v>
      </c>
      <c r="L4" s="201">
        <v>1</v>
      </c>
      <c r="M4" s="200">
        <v>1</v>
      </c>
      <c r="N4" s="200">
        <v>1</v>
      </c>
      <c r="O4" s="200">
        <v>1</v>
      </c>
      <c r="P4" s="200">
        <v>1</v>
      </c>
      <c r="Q4" s="200">
        <v>1</v>
      </c>
      <c r="R4" s="200">
        <v>1</v>
      </c>
      <c r="S4" s="200">
        <v>1</v>
      </c>
      <c r="T4" s="200">
        <v>1</v>
      </c>
      <c r="U4" s="202" t="str">
        <f>+AA4&amp;AB4&amp;AC4&amp;AD4&amp;AE4&amp;AF4&amp;AG4&amp;AH4&amp;AI4</f>
        <v>国語　社会　数学　理科　音楽　美術　保体　技家　外国語</v>
      </c>
      <c r="V4" s="202" t="str">
        <f>+AJ4&amp;AK4&amp;AL4&amp;AM4&amp;AN4&amp;AO4&amp;AP4&amp;AQ4&amp;AR4</f>
        <v>国語　社会　数学　理科　音楽　美術　保体　技家　外国語</v>
      </c>
      <c r="W4" s="188" t="s">
        <v>262</v>
      </c>
      <c r="X4" s="188" t="s">
        <v>262</v>
      </c>
      <c r="Z4" s="188" t="s">
        <v>262</v>
      </c>
      <c r="AA4" s="137" t="str">
        <f>+IF(C4="","",C$3&amp;"　")</f>
        <v>国語　</v>
      </c>
      <c r="AB4" s="137" t="str">
        <f aca="true" t="shared" si="0" ref="AB4:AJ4">+IF(D4="","",D$3&amp;"　")</f>
        <v>社会　</v>
      </c>
      <c r="AC4" s="137" t="str">
        <f t="shared" si="0"/>
        <v>数学　</v>
      </c>
      <c r="AD4" s="137" t="str">
        <f t="shared" si="0"/>
        <v>理科　</v>
      </c>
      <c r="AE4" s="137" t="str">
        <f t="shared" si="0"/>
        <v>音楽　</v>
      </c>
      <c r="AF4" s="137" t="str">
        <f t="shared" si="0"/>
        <v>美術　</v>
      </c>
      <c r="AG4" s="137" t="str">
        <f t="shared" si="0"/>
        <v>保体　</v>
      </c>
      <c r="AH4" s="137" t="str">
        <f t="shared" si="0"/>
        <v>技家　</v>
      </c>
      <c r="AI4" s="137" t="str">
        <f>+IF(K4="","",K$3)</f>
        <v>外国語</v>
      </c>
      <c r="AJ4" s="137" t="str">
        <f t="shared" si="0"/>
        <v>国語　</v>
      </c>
      <c r="AK4" s="137" t="str">
        <f aca="true" t="shared" si="1" ref="AK4:AQ4">+IF(M4="","",M$3&amp;"　")</f>
        <v>社会　</v>
      </c>
      <c r="AL4" s="137" t="str">
        <f t="shared" si="1"/>
        <v>数学　</v>
      </c>
      <c r="AM4" s="137" t="str">
        <f t="shared" si="1"/>
        <v>理科　</v>
      </c>
      <c r="AN4" s="137" t="str">
        <f t="shared" si="1"/>
        <v>音楽　</v>
      </c>
      <c r="AO4" s="137" t="str">
        <f t="shared" si="1"/>
        <v>美術　</v>
      </c>
      <c r="AP4" s="137" t="str">
        <f t="shared" si="1"/>
        <v>保体　</v>
      </c>
      <c r="AQ4" s="137" t="str">
        <f t="shared" si="1"/>
        <v>技家　</v>
      </c>
      <c r="AR4" s="137" t="str">
        <f>+IF(T4="","",T$3)</f>
        <v>外国語</v>
      </c>
      <c r="AS4" s="137" t="str">
        <f>+IF(U4="","",U$3&amp;"　")</f>
        <v>　</v>
      </c>
      <c r="AT4" s="137" t="str">
        <f>+IF(V4="","",V$3&amp;"　")</f>
        <v>　</v>
      </c>
    </row>
    <row r="5" spans="1:44" ht="14.25" customHeight="1">
      <c r="A5" s="136">
        <v>2</v>
      </c>
      <c r="B5" s="187" t="str">
        <f>+'氏名・志望・出席日数'!B4</f>
        <v>第二中　学太郎</v>
      </c>
      <c r="C5" s="201">
        <v>1</v>
      </c>
      <c r="D5" s="201"/>
      <c r="E5" s="201"/>
      <c r="F5" s="201"/>
      <c r="G5" s="201">
        <v>1</v>
      </c>
      <c r="H5" s="201"/>
      <c r="I5" s="201"/>
      <c r="J5" s="201"/>
      <c r="K5" s="201"/>
      <c r="L5" s="201"/>
      <c r="M5" s="201"/>
      <c r="N5" s="201"/>
      <c r="O5" s="201"/>
      <c r="P5" s="201"/>
      <c r="Q5" s="201"/>
      <c r="R5" s="201"/>
      <c r="S5" s="201"/>
      <c r="T5" s="201"/>
      <c r="U5" s="202" t="str">
        <f aca="true" t="shared" si="2" ref="U5:U44">+AA5&amp;AB5&amp;AC5&amp;AD5&amp;AE5&amp;AF5&amp;AG5&amp;AH5&amp;AI5</f>
        <v>国語　音楽　</v>
      </c>
      <c r="V5" s="202">
        <f aca="true" t="shared" si="3" ref="V5:V44">+AJ5&amp;AK5&amp;AL5&amp;AM5&amp;AN5&amp;AO5&amp;AP5&amp;AQ5&amp;AR5</f>
      </c>
      <c r="W5" s="188" t="s">
        <v>264</v>
      </c>
      <c r="X5" s="188" t="s">
        <v>263</v>
      </c>
      <c r="Z5" s="188" t="s">
        <v>264</v>
      </c>
      <c r="AA5" s="137" t="str">
        <f aca="true" t="shared" si="4" ref="AA5:AA44">+IF(C5="","",C$3&amp;"　")</f>
        <v>国語　</v>
      </c>
      <c r="AB5" s="137">
        <f aca="true" t="shared" si="5" ref="AB5:AB44">+IF(D5="","",D$3&amp;"　")</f>
      </c>
      <c r="AC5" s="137">
        <f aca="true" t="shared" si="6" ref="AC5:AC44">+IF(E5="","",E$3&amp;"　")</f>
      </c>
      <c r="AD5" s="137">
        <f aca="true" t="shared" si="7" ref="AD5:AD44">+IF(F5="","",F$3&amp;"　")</f>
      </c>
      <c r="AE5" s="137" t="str">
        <f aca="true" t="shared" si="8" ref="AE5:AE44">+IF(G5="","",G$3&amp;"　")</f>
        <v>音楽　</v>
      </c>
      <c r="AF5" s="137">
        <f aca="true" t="shared" si="9" ref="AF5:AF44">+IF(H5="","",H$3&amp;"　")</f>
      </c>
      <c r="AG5" s="137">
        <f aca="true" t="shared" si="10" ref="AG5:AG44">+IF(I5="","",I$3&amp;"　")</f>
      </c>
      <c r="AH5" s="137">
        <f aca="true" t="shared" si="11" ref="AH5:AH44">+IF(J5="","",J$3&amp;"　")</f>
      </c>
      <c r="AI5" s="137">
        <f aca="true" t="shared" si="12" ref="AI5:AI44">+IF(K5="","",K$3&amp;"　")</f>
      </c>
      <c r="AJ5" s="137">
        <f aca="true" t="shared" si="13" ref="AJ5:AJ44">+IF(L5="","",L$3&amp;"　")</f>
      </c>
      <c r="AK5" s="137">
        <f aca="true" t="shared" si="14" ref="AK5:AK44">+IF(M5="","",M$3&amp;"　")</f>
      </c>
      <c r="AL5" s="137">
        <f aca="true" t="shared" si="15" ref="AL5:AL44">+IF(N5="","",N$3&amp;"　")</f>
      </c>
      <c r="AM5" s="137">
        <f aca="true" t="shared" si="16" ref="AM5:AM44">+IF(O5="","",O$3&amp;"　")</f>
      </c>
      <c r="AN5" s="137">
        <f aca="true" t="shared" si="17" ref="AN5:AN44">+IF(P5="","",P$3&amp;"　")</f>
      </c>
      <c r="AO5" s="137">
        <f aca="true" t="shared" si="18" ref="AO5:AO44">+IF(Q5="","",Q$3&amp;"　")</f>
      </c>
      <c r="AP5" s="137">
        <f aca="true" t="shared" si="19" ref="AP5:AP44">+IF(R5="","",R$3&amp;"　")</f>
      </c>
      <c r="AQ5" s="137">
        <f aca="true" t="shared" si="20" ref="AQ5:AQ44">+IF(S5="","",S$3&amp;"　")</f>
      </c>
      <c r="AR5" s="137">
        <f aca="true" t="shared" si="21" ref="AR5:AR44">+IF(T5="","",T$3&amp;"　")</f>
      </c>
    </row>
    <row r="6" spans="1:44" ht="13.5" customHeight="1">
      <c r="A6" s="136">
        <v>3</v>
      </c>
      <c r="B6" s="187" t="str">
        <f>+'氏名・志望・出席日数'!B5</f>
        <v>第三中　学美</v>
      </c>
      <c r="C6" s="201"/>
      <c r="D6" s="201"/>
      <c r="E6" s="201"/>
      <c r="F6" s="201"/>
      <c r="G6" s="201"/>
      <c r="H6" s="201"/>
      <c r="I6" s="201"/>
      <c r="J6" s="201"/>
      <c r="K6" s="201"/>
      <c r="L6" s="201"/>
      <c r="M6" s="201"/>
      <c r="N6" s="201"/>
      <c r="O6" s="201"/>
      <c r="P6" s="201"/>
      <c r="Q6" s="201"/>
      <c r="R6" s="201"/>
      <c r="S6" s="201"/>
      <c r="T6" s="201"/>
      <c r="U6" s="202">
        <f t="shared" si="2"/>
      </c>
      <c r="V6" s="202">
        <f t="shared" si="3"/>
      </c>
      <c r="W6" s="188" t="s">
        <v>262</v>
      </c>
      <c r="X6" s="188" t="s">
        <v>262</v>
      </c>
      <c r="Z6" s="188" t="s">
        <v>263</v>
      </c>
      <c r="AA6" s="137">
        <f t="shared" si="4"/>
      </c>
      <c r="AB6" s="137">
        <f t="shared" si="5"/>
      </c>
      <c r="AC6" s="137">
        <f t="shared" si="6"/>
      </c>
      <c r="AD6" s="137">
        <f t="shared" si="7"/>
      </c>
      <c r="AE6" s="137">
        <f t="shared" si="8"/>
      </c>
      <c r="AF6" s="137">
        <f t="shared" si="9"/>
      </c>
      <c r="AG6" s="137">
        <f t="shared" si="10"/>
      </c>
      <c r="AH6" s="137">
        <f t="shared" si="11"/>
      </c>
      <c r="AI6" s="137">
        <f t="shared" si="12"/>
      </c>
      <c r="AJ6" s="137">
        <f t="shared" si="13"/>
      </c>
      <c r="AK6" s="137">
        <f t="shared" si="14"/>
      </c>
      <c r="AL6" s="137">
        <f t="shared" si="15"/>
      </c>
      <c r="AM6" s="137">
        <f t="shared" si="16"/>
      </c>
      <c r="AN6" s="137">
        <f t="shared" si="17"/>
      </c>
      <c r="AO6" s="137">
        <f t="shared" si="18"/>
      </c>
      <c r="AP6" s="137">
        <f t="shared" si="19"/>
      </c>
      <c r="AQ6" s="137">
        <f t="shared" si="20"/>
      </c>
      <c r="AR6" s="137">
        <f t="shared" si="21"/>
      </c>
    </row>
    <row r="7" spans="1:44" ht="13.5">
      <c r="A7" s="136">
        <v>4</v>
      </c>
      <c r="B7" s="187" t="str">
        <f>+'氏名・志望・出席日数'!B6</f>
        <v>志学　中太郎</v>
      </c>
      <c r="C7" s="201"/>
      <c r="D7" s="201"/>
      <c r="E7" s="201"/>
      <c r="F7" s="201"/>
      <c r="G7" s="201"/>
      <c r="H7" s="201"/>
      <c r="I7" s="201"/>
      <c r="J7" s="201"/>
      <c r="K7" s="201"/>
      <c r="L7" s="201"/>
      <c r="M7" s="201"/>
      <c r="N7" s="201"/>
      <c r="O7" s="201"/>
      <c r="P7" s="201"/>
      <c r="Q7" s="201"/>
      <c r="R7" s="201"/>
      <c r="S7" s="201"/>
      <c r="T7" s="201"/>
      <c r="U7" s="202">
        <f t="shared" si="2"/>
      </c>
      <c r="V7" s="202">
        <f t="shared" si="3"/>
      </c>
      <c r="W7" s="188" t="s">
        <v>262</v>
      </c>
      <c r="X7" s="188" t="s">
        <v>262</v>
      </c>
      <c r="AA7" s="137">
        <f t="shared" si="4"/>
      </c>
      <c r="AB7" s="137">
        <f t="shared" si="5"/>
      </c>
      <c r="AC7" s="137">
        <f t="shared" si="6"/>
      </c>
      <c r="AD7" s="137">
        <f t="shared" si="7"/>
      </c>
      <c r="AE7" s="137">
        <f t="shared" si="8"/>
      </c>
      <c r="AF7" s="137">
        <f t="shared" si="9"/>
      </c>
      <c r="AG7" s="137">
        <f t="shared" si="10"/>
      </c>
      <c r="AH7" s="137">
        <f t="shared" si="11"/>
      </c>
      <c r="AI7" s="137">
        <f t="shared" si="12"/>
      </c>
      <c r="AJ7" s="137">
        <f t="shared" si="13"/>
      </c>
      <c r="AK7" s="137">
        <f t="shared" si="14"/>
      </c>
      <c r="AL7" s="137">
        <f t="shared" si="15"/>
      </c>
      <c r="AM7" s="137">
        <f t="shared" si="16"/>
      </c>
      <c r="AN7" s="137">
        <f t="shared" si="17"/>
      </c>
      <c r="AO7" s="137">
        <f t="shared" si="18"/>
      </c>
      <c r="AP7" s="137">
        <f t="shared" si="19"/>
      </c>
      <c r="AQ7" s="137">
        <f t="shared" si="20"/>
      </c>
      <c r="AR7" s="137">
        <f t="shared" si="21"/>
      </c>
    </row>
    <row r="8" spans="1:44" ht="13.5">
      <c r="A8" s="136">
        <v>5</v>
      </c>
      <c r="B8" s="187" t="str">
        <f>+'氏名・志望・出席日数'!B7</f>
        <v>北三瓶　中代</v>
      </c>
      <c r="C8" s="201"/>
      <c r="D8" s="201"/>
      <c r="E8" s="201"/>
      <c r="F8" s="201"/>
      <c r="G8" s="201"/>
      <c r="H8" s="201"/>
      <c r="I8" s="201"/>
      <c r="J8" s="201"/>
      <c r="K8" s="201"/>
      <c r="L8" s="201"/>
      <c r="M8" s="201"/>
      <c r="N8" s="201"/>
      <c r="O8" s="201"/>
      <c r="P8" s="201"/>
      <c r="Q8" s="201"/>
      <c r="R8" s="201"/>
      <c r="S8" s="201"/>
      <c r="T8" s="201"/>
      <c r="U8" s="202">
        <f t="shared" si="2"/>
      </c>
      <c r="V8" s="202">
        <f t="shared" si="3"/>
      </c>
      <c r="W8" s="188" t="s">
        <v>262</v>
      </c>
      <c r="X8" s="188" t="s">
        <v>264</v>
      </c>
      <c r="AA8" s="137">
        <f t="shared" si="4"/>
      </c>
      <c r="AB8" s="137">
        <f t="shared" si="5"/>
      </c>
      <c r="AC8" s="137">
        <f t="shared" si="6"/>
      </c>
      <c r="AD8" s="137">
        <f t="shared" si="7"/>
      </c>
      <c r="AE8" s="137">
        <f t="shared" si="8"/>
      </c>
      <c r="AF8" s="137">
        <f t="shared" si="9"/>
      </c>
      <c r="AG8" s="137">
        <f t="shared" si="10"/>
      </c>
      <c r="AH8" s="137">
        <f t="shared" si="11"/>
      </c>
      <c r="AI8" s="137">
        <f t="shared" si="12"/>
      </c>
      <c r="AJ8" s="137">
        <f t="shared" si="13"/>
      </c>
      <c r="AK8" s="137">
        <f t="shared" si="14"/>
      </c>
      <c r="AL8" s="137">
        <f t="shared" si="15"/>
      </c>
      <c r="AM8" s="137">
        <f t="shared" si="16"/>
      </c>
      <c r="AN8" s="137">
        <f t="shared" si="17"/>
      </c>
      <c r="AO8" s="137">
        <f t="shared" si="18"/>
      </c>
      <c r="AP8" s="137">
        <f t="shared" si="19"/>
      </c>
      <c r="AQ8" s="137">
        <f t="shared" si="20"/>
      </c>
      <c r="AR8" s="137">
        <f t="shared" si="21"/>
      </c>
    </row>
    <row r="9" spans="1:44" ht="13.5">
      <c r="A9" s="136">
        <v>6</v>
      </c>
      <c r="B9" s="187" t="str">
        <f>+'氏名・志望・出席日数'!B8</f>
        <v>池田　中吉</v>
      </c>
      <c r="C9" s="201"/>
      <c r="D9" s="201"/>
      <c r="E9" s="201"/>
      <c r="F9" s="201"/>
      <c r="G9" s="201"/>
      <c r="H9" s="201"/>
      <c r="I9" s="201"/>
      <c r="J9" s="201"/>
      <c r="K9" s="201"/>
      <c r="L9" s="201"/>
      <c r="M9" s="201"/>
      <c r="N9" s="201"/>
      <c r="O9" s="201"/>
      <c r="P9" s="201"/>
      <c r="Q9" s="201"/>
      <c r="R9" s="201"/>
      <c r="S9" s="201"/>
      <c r="T9" s="201"/>
      <c r="U9" s="202">
        <f t="shared" si="2"/>
      </c>
      <c r="V9" s="202">
        <f t="shared" si="3"/>
      </c>
      <c r="W9" s="188" t="s">
        <v>262</v>
      </c>
      <c r="X9" s="188" t="s">
        <v>263</v>
      </c>
      <c r="AA9" s="137">
        <f t="shared" si="4"/>
      </c>
      <c r="AB9" s="137">
        <f t="shared" si="5"/>
      </c>
      <c r="AC9" s="137">
        <f t="shared" si="6"/>
      </c>
      <c r="AD9" s="137">
        <f t="shared" si="7"/>
      </c>
      <c r="AE9" s="137">
        <f t="shared" si="8"/>
      </c>
      <c r="AF9" s="137">
        <f t="shared" si="9"/>
      </c>
      <c r="AG9" s="137">
        <f t="shared" si="10"/>
      </c>
      <c r="AH9" s="137">
        <f t="shared" si="11"/>
      </c>
      <c r="AI9" s="137">
        <f t="shared" si="12"/>
      </c>
      <c r="AJ9" s="137">
        <f t="shared" si="13"/>
      </c>
      <c r="AK9" s="137">
        <f t="shared" si="14"/>
      </c>
      <c r="AL9" s="137">
        <f t="shared" si="15"/>
      </c>
      <c r="AM9" s="137">
        <f t="shared" si="16"/>
      </c>
      <c r="AN9" s="137">
        <f t="shared" si="17"/>
      </c>
      <c r="AO9" s="137">
        <f t="shared" si="18"/>
      </c>
      <c r="AP9" s="137">
        <f t="shared" si="19"/>
      </c>
      <c r="AQ9" s="137">
        <f t="shared" si="20"/>
      </c>
      <c r="AR9" s="137">
        <f t="shared" si="21"/>
      </c>
    </row>
    <row r="10" spans="1:44" ht="13.5" customHeight="1">
      <c r="A10" s="136">
        <v>7</v>
      </c>
      <c r="B10" s="187" t="str">
        <f>+'氏名・志望・出席日数'!B9</f>
        <v>頓原　中助</v>
      </c>
      <c r="C10" s="201"/>
      <c r="D10" s="201"/>
      <c r="E10" s="201"/>
      <c r="F10" s="201"/>
      <c r="G10" s="201"/>
      <c r="H10" s="201"/>
      <c r="I10" s="201"/>
      <c r="J10" s="201"/>
      <c r="K10" s="201"/>
      <c r="L10" s="201"/>
      <c r="M10" s="201"/>
      <c r="N10" s="201"/>
      <c r="O10" s="201"/>
      <c r="P10" s="201"/>
      <c r="Q10" s="201"/>
      <c r="R10" s="201"/>
      <c r="S10" s="201"/>
      <c r="T10" s="201"/>
      <c r="U10" s="202">
        <f t="shared" si="2"/>
      </c>
      <c r="V10" s="202">
        <f t="shared" si="3"/>
      </c>
      <c r="W10" s="188" t="s">
        <v>262</v>
      </c>
      <c r="X10" s="188" t="s">
        <v>264</v>
      </c>
      <c r="AA10" s="137">
        <f t="shared" si="4"/>
      </c>
      <c r="AB10" s="137">
        <f t="shared" si="5"/>
      </c>
      <c r="AC10" s="137">
        <f t="shared" si="6"/>
      </c>
      <c r="AD10" s="137">
        <f t="shared" si="7"/>
      </c>
      <c r="AE10" s="137">
        <f t="shared" si="8"/>
      </c>
      <c r="AF10" s="137">
        <f t="shared" si="9"/>
      </c>
      <c r="AG10" s="137">
        <f t="shared" si="10"/>
      </c>
      <c r="AH10" s="137">
        <f t="shared" si="11"/>
      </c>
      <c r="AI10" s="137">
        <f t="shared" si="12"/>
      </c>
      <c r="AJ10" s="137">
        <f t="shared" si="13"/>
      </c>
      <c r="AK10" s="137">
        <f t="shared" si="14"/>
      </c>
      <c r="AL10" s="137">
        <f t="shared" si="15"/>
      </c>
      <c r="AM10" s="137">
        <f t="shared" si="16"/>
      </c>
      <c r="AN10" s="137">
        <f t="shared" si="17"/>
      </c>
      <c r="AO10" s="137">
        <f t="shared" si="18"/>
      </c>
      <c r="AP10" s="137">
        <f t="shared" si="19"/>
      </c>
      <c r="AQ10" s="137">
        <f t="shared" si="20"/>
      </c>
      <c r="AR10" s="137">
        <f t="shared" si="21"/>
      </c>
    </row>
    <row r="11" spans="1:44" ht="13.5" customHeight="1">
      <c r="A11" s="136">
        <v>8</v>
      </c>
      <c r="B11" s="187" t="str">
        <f>+'氏名・志望・出席日数'!B10</f>
        <v>平田　光子</v>
      </c>
      <c r="C11" s="201"/>
      <c r="D11" s="201"/>
      <c r="E11" s="201"/>
      <c r="F11" s="201"/>
      <c r="G11" s="201"/>
      <c r="H11" s="201"/>
      <c r="I11" s="201"/>
      <c r="J11" s="201"/>
      <c r="K11" s="201"/>
      <c r="L11" s="201"/>
      <c r="M11" s="201"/>
      <c r="N11" s="201"/>
      <c r="O11" s="201"/>
      <c r="P11" s="201"/>
      <c r="Q11" s="201"/>
      <c r="R11" s="201"/>
      <c r="S11" s="201"/>
      <c r="T11" s="201"/>
      <c r="U11" s="202">
        <f t="shared" si="2"/>
      </c>
      <c r="V11" s="202">
        <f t="shared" si="3"/>
      </c>
      <c r="W11" s="188" t="s">
        <v>262</v>
      </c>
      <c r="X11" s="188" t="s">
        <v>262</v>
      </c>
      <c r="AA11" s="137">
        <f t="shared" si="4"/>
      </c>
      <c r="AB11" s="137">
        <f t="shared" si="5"/>
      </c>
      <c r="AC11" s="137">
        <f t="shared" si="6"/>
      </c>
      <c r="AD11" s="137">
        <f t="shared" si="7"/>
      </c>
      <c r="AE11" s="137">
        <f t="shared" si="8"/>
      </c>
      <c r="AF11" s="137">
        <f t="shared" si="9"/>
      </c>
      <c r="AG11" s="137">
        <f t="shared" si="10"/>
      </c>
      <c r="AH11" s="137">
        <f t="shared" si="11"/>
      </c>
      <c r="AI11" s="137">
        <f t="shared" si="12"/>
      </c>
      <c r="AJ11" s="137">
        <f t="shared" si="13"/>
      </c>
      <c r="AK11" s="137">
        <f t="shared" si="14"/>
      </c>
      <c r="AL11" s="137">
        <f t="shared" si="15"/>
      </c>
      <c r="AM11" s="137">
        <f t="shared" si="16"/>
      </c>
      <c r="AN11" s="137">
        <f t="shared" si="17"/>
      </c>
      <c r="AO11" s="137">
        <f t="shared" si="18"/>
      </c>
      <c r="AP11" s="137">
        <f t="shared" si="19"/>
      </c>
      <c r="AQ11" s="137">
        <f t="shared" si="20"/>
      </c>
      <c r="AR11" s="137">
        <f t="shared" si="21"/>
      </c>
    </row>
    <row r="12" spans="1:44" ht="13.5">
      <c r="A12" s="136">
        <v>9</v>
      </c>
      <c r="B12" s="187" t="str">
        <f>+'氏名・志望・出席日数'!B11</f>
        <v>平田　佐香</v>
      </c>
      <c r="C12" s="201"/>
      <c r="D12" s="201"/>
      <c r="E12" s="201"/>
      <c r="F12" s="201"/>
      <c r="G12" s="201"/>
      <c r="H12" s="201"/>
      <c r="I12" s="201"/>
      <c r="J12" s="201"/>
      <c r="K12" s="201"/>
      <c r="L12" s="201"/>
      <c r="M12" s="201"/>
      <c r="N12" s="201"/>
      <c r="O12" s="201"/>
      <c r="P12" s="201"/>
      <c r="Q12" s="201"/>
      <c r="R12" s="201"/>
      <c r="S12" s="201"/>
      <c r="T12" s="201"/>
      <c r="U12" s="202">
        <f t="shared" si="2"/>
      </c>
      <c r="V12" s="202">
        <f t="shared" si="3"/>
      </c>
      <c r="W12" s="188" t="s">
        <v>262</v>
      </c>
      <c r="X12" s="188" t="s">
        <v>262</v>
      </c>
      <c r="AA12" s="137">
        <f t="shared" si="4"/>
      </c>
      <c r="AB12" s="137">
        <f t="shared" si="5"/>
      </c>
      <c r="AC12" s="137">
        <f t="shared" si="6"/>
      </c>
      <c r="AD12" s="137">
        <f t="shared" si="7"/>
      </c>
      <c r="AE12" s="137">
        <f t="shared" si="8"/>
      </c>
      <c r="AF12" s="137">
        <f t="shared" si="9"/>
      </c>
      <c r="AG12" s="137">
        <f t="shared" si="10"/>
      </c>
      <c r="AH12" s="137">
        <f t="shared" si="11"/>
      </c>
      <c r="AI12" s="137">
        <f t="shared" si="12"/>
      </c>
      <c r="AJ12" s="137">
        <f t="shared" si="13"/>
      </c>
      <c r="AK12" s="137">
        <f t="shared" si="14"/>
      </c>
      <c r="AL12" s="137">
        <f t="shared" si="15"/>
      </c>
      <c r="AM12" s="137">
        <f t="shared" si="16"/>
      </c>
      <c r="AN12" s="137">
        <f t="shared" si="17"/>
      </c>
      <c r="AO12" s="137">
        <f t="shared" si="18"/>
      </c>
      <c r="AP12" s="137">
        <f t="shared" si="19"/>
      </c>
      <c r="AQ12" s="137">
        <f t="shared" si="20"/>
      </c>
      <c r="AR12" s="137">
        <f t="shared" si="21"/>
      </c>
    </row>
    <row r="13" spans="1:44" ht="13.5">
      <c r="A13" s="136">
        <v>10</v>
      </c>
      <c r="B13" s="187" t="str">
        <f>+'氏名・志望・出席日数'!B12</f>
        <v>市立　旭</v>
      </c>
      <c r="C13" s="201"/>
      <c r="D13" s="201"/>
      <c r="E13" s="201"/>
      <c r="F13" s="201"/>
      <c r="G13" s="201"/>
      <c r="H13" s="201"/>
      <c r="I13" s="201"/>
      <c r="J13" s="201"/>
      <c r="K13" s="201"/>
      <c r="L13" s="201"/>
      <c r="M13" s="201"/>
      <c r="N13" s="201"/>
      <c r="O13" s="201"/>
      <c r="P13" s="201"/>
      <c r="Q13" s="201"/>
      <c r="R13" s="201"/>
      <c r="S13" s="201"/>
      <c r="T13" s="201"/>
      <c r="U13" s="202">
        <f t="shared" si="2"/>
      </c>
      <c r="V13" s="202">
        <f t="shared" si="3"/>
      </c>
      <c r="W13" s="188" t="s">
        <v>262</v>
      </c>
      <c r="X13" s="188" t="s">
        <v>262</v>
      </c>
      <c r="AA13" s="137">
        <f t="shared" si="4"/>
      </c>
      <c r="AB13" s="137">
        <f t="shared" si="5"/>
      </c>
      <c r="AC13" s="137">
        <f t="shared" si="6"/>
      </c>
      <c r="AD13" s="137">
        <f t="shared" si="7"/>
      </c>
      <c r="AE13" s="137">
        <f t="shared" si="8"/>
      </c>
      <c r="AF13" s="137">
        <f t="shared" si="9"/>
      </c>
      <c r="AG13" s="137">
        <f t="shared" si="10"/>
      </c>
      <c r="AH13" s="137">
        <f t="shared" si="11"/>
      </c>
      <c r="AI13" s="137">
        <f t="shared" si="12"/>
      </c>
      <c r="AJ13" s="137">
        <f t="shared" si="13"/>
      </c>
      <c r="AK13" s="137">
        <f t="shared" si="14"/>
      </c>
      <c r="AL13" s="137">
        <f t="shared" si="15"/>
      </c>
      <c r="AM13" s="137">
        <f t="shared" si="16"/>
      </c>
      <c r="AN13" s="137">
        <f t="shared" si="17"/>
      </c>
      <c r="AO13" s="137">
        <f t="shared" si="18"/>
      </c>
      <c r="AP13" s="137">
        <f t="shared" si="19"/>
      </c>
      <c r="AQ13" s="137">
        <f t="shared" si="20"/>
      </c>
      <c r="AR13" s="137">
        <f t="shared" si="21"/>
      </c>
    </row>
    <row r="14" spans="1:44" ht="13.5">
      <c r="A14" s="136">
        <v>11</v>
      </c>
      <c r="B14" s="187" t="str">
        <f>+'氏名・志望・出席日数'!B13</f>
        <v>平田中　学斗</v>
      </c>
      <c r="C14" s="201"/>
      <c r="D14" s="201"/>
      <c r="E14" s="201"/>
      <c r="F14" s="201"/>
      <c r="G14" s="201"/>
      <c r="H14" s="201"/>
      <c r="I14" s="201"/>
      <c r="J14" s="201"/>
      <c r="K14" s="201"/>
      <c r="L14" s="201"/>
      <c r="M14" s="201"/>
      <c r="N14" s="201"/>
      <c r="O14" s="201"/>
      <c r="P14" s="201"/>
      <c r="Q14" s="201"/>
      <c r="R14" s="201"/>
      <c r="S14" s="201"/>
      <c r="T14" s="201"/>
      <c r="U14" s="202">
        <f t="shared" si="2"/>
      </c>
      <c r="V14" s="202">
        <f t="shared" si="3"/>
      </c>
      <c r="W14" s="188" t="s">
        <v>262</v>
      </c>
      <c r="X14" s="188" t="s">
        <v>262</v>
      </c>
      <c r="AA14" s="137">
        <f t="shared" si="4"/>
      </c>
      <c r="AB14" s="137">
        <f t="shared" si="5"/>
      </c>
      <c r="AC14" s="137">
        <f t="shared" si="6"/>
      </c>
      <c r="AD14" s="137">
        <f t="shared" si="7"/>
      </c>
      <c r="AE14" s="137">
        <f t="shared" si="8"/>
      </c>
      <c r="AF14" s="137">
        <f t="shared" si="9"/>
      </c>
      <c r="AG14" s="137">
        <f t="shared" si="10"/>
      </c>
      <c r="AH14" s="137">
        <f t="shared" si="11"/>
      </c>
      <c r="AI14" s="137">
        <f t="shared" si="12"/>
      </c>
      <c r="AJ14" s="137">
        <f t="shared" si="13"/>
      </c>
      <c r="AK14" s="137">
        <f t="shared" si="14"/>
      </c>
      <c r="AL14" s="137">
        <f t="shared" si="15"/>
      </c>
      <c r="AM14" s="137">
        <f t="shared" si="16"/>
      </c>
      <c r="AN14" s="137">
        <f t="shared" si="17"/>
      </c>
      <c r="AO14" s="137">
        <f t="shared" si="18"/>
      </c>
      <c r="AP14" s="137">
        <f t="shared" si="19"/>
      </c>
      <c r="AQ14" s="137">
        <f t="shared" si="20"/>
      </c>
      <c r="AR14" s="137">
        <f t="shared" si="21"/>
      </c>
    </row>
    <row r="15" spans="1:44" ht="13.5">
      <c r="A15" s="136">
        <v>12</v>
      </c>
      <c r="B15" s="187" t="str">
        <f>+'氏名・志望・出席日数'!B14</f>
        <v>赤来　中弥</v>
      </c>
      <c r="C15" s="201"/>
      <c r="D15" s="201"/>
      <c r="E15" s="201"/>
      <c r="F15" s="201"/>
      <c r="G15" s="201"/>
      <c r="H15" s="201"/>
      <c r="I15" s="201"/>
      <c r="J15" s="201"/>
      <c r="K15" s="201"/>
      <c r="L15" s="201"/>
      <c r="M15" s="201"/>
      <c r="N15" s="201"/>
      <c r="O15" s="201"/>
      <c r="P15" s="201"/>
      <c r="Q15" s="201"/>
      <c r="R15" s="201"/>
      <c r="S15" s="201"/>
      <c r="T15" s="201"/>
      <c r="U15" s="202">
        <f t="shared" si="2"/>
      </c>
      <c r="V15" s="202">
        <f t="shared" si="3"/>
      </c>
      <c r="W15" s="188" t="s">
        <v>262</v>
      </c>
      <c r="X15" s="188" t="s">
        <v>264</v>
      </c>
      <c r="AA15" s="137">
        <f t="shared" si="4"/>
      </c>
      <c r="AB15" s="137">
        <f t="shared" si="5"/>
      </c>
      <c r="AC15" s="137">
        <f t="shared" si="6"/>
      </c>
      <c r="AD15" s="137">
        <f t="shared" si="7"/>
      </c>
      <c r="AE15" s="137">
        <f t="shared" si="8"/>
      </c>
      <c r="AF15" s="137">
        <f t="shared" si="9"/>
      </c>
      <c r="AG15" s="137">
        <f t="shared" si="10"/>
      </c>
      <c r="AH15" s="137">
        <f t="shared" si="11"/>
      </c>
      <c r="AI15" s="137">
        <f t="shared" si="12"/>
      </c>
      <c r="AJ15" s="137">
        <f t="shared" si="13"/>
      </c>
      <c r="AK15" s="137">
        <f t="shared" si="14"/>
      </c>
      <c r="AL15" s="137">
        <f t="shared" si="15"/>
      </c>
      <c r="AM15" s="137">
        <f t="shared" si="16"/>
      </c>
      <c r="AN15" s="137">
        <f t="shared" si="17"/>
      </c>
      <c r="AO15" s="137">
        <f t="shared" si="18"/>
      </c>
      <c r="AP15" s="137">
        <f t="shared" si="19"/>
      </c>
      <c r="AQ15" s="137">
        <f t="shared" si="20"/>
      </c>
      <c r="AR15" s="137">
        <f t="shared" si="21"/>
      </c>
    </row>
    <row r="16" spans="1:44" ht="13.5">
      <c r="A16" s="136">
        <v>13</v>
      </c>
      <c r="B16" s="187" t="str">
        <f>+'氏名・志望・出席日数'!B15</f>
        <v>三刀屋　中</v>
      </c>
      <c r="C16" s="201"/>
      <c r="D16" s="201"/>
      <c r="E16" s="201"/>
      <c r="F16" s="201"/>
      <c r="G16" s="201"/>
      <c r="H16" s="201"/>
      <c r="I16" s="201"/>
      <c r="J16" s="201"/>
      <c r="K16" s="201"/>
      <c r="L16" s="201"/>
      <c r="M16" s="201"/>
      <c r="N16" s="201"/>
      <c r="O16" s="201"/>
      <c r="P16" s="201"/>
      <c r="Q16" s="201"/>
      <c r="R16" s="201"/>
      <c r="S16" s="201"/>
      <c r="T16" s="201"/>
      <c r="U16" s="202">
        <f t="shared" si="2"/>
      </c>
      <c r="V16" s="202">
        <f t="shared" si="3"/>
      </c>
      <c r="W16" s="188" t="s">
        <v>262</v>
      </c>
      <c r="X16" s="188" t="s">
        <v>264</v>
      </c>
      <c r="AA16" s="137">
        <f t="shared" si="4"/>
      </c>
      <c r="AB16" s="137">
        <f t="shared" si="5"/>
      </c>
      <c r="AC16" s="137">
        <f t="shared" si="6"/>
      </c>
      <c r="AD16" s="137">
        <f t="shared" si="7"/>
      </c>
      <c r="AE16" s="137">
        <f t="shared" si="8"/>
      </c>
      <c r="AF16" s="137">
        <f t="shared" si="9"/>
      </c>
      <c r="AG16" s="137">
        <f t="shared" si="10"/>
      </c>
      <c r="AH16" s="137">
        <f t="shared" si="11"/>
      </c>
      <c r="AI16" s="137">
        <f t="shared" si="12"/>
      </c>
      <c r="AJ16" s="137">
        <f t="shared" si="13"/>
      </c>
      <c r="AK16" s="137">
        <f t="shared" si="14"/>
      </c>
      <c r="AL16" s="137">
        <f t="shared" si="15"/>
      </c>
      <c r="AM16" s="137">
        <f t="shared" si="16"/>
      </c>
      <c r="AN16" s="137">
        <f t="shared" si="17"/>
      </c>
      <c r="AO16" s="137">
        <f t="shared" si="18"/>
      </c>
      <c r="AP16" s="137">
        <f t="shared" si="19"/>
      </c>
      <c r="AQ16" s="137">
        <f t="shared" si="20"/>
      </c>
      <c r="AR16" s="137">
        <f t="shared" si="21"/>
      </c>
    </row>
    <row r="17" spans="1:44" ht="13.5" customHeight="1">
      <c r="A17" s="136">
        <v>14</v>
      </c>
      <c r="B17" s="187" t="str">
        <f>+'氏名・志望・出席日数'!B16</f>
        <v>吉田　中道</v>
      </c>
      <c r="C17" s="201"/>
      <c r="D17" s="201"/>
      <c r="E17" s="201"/>
      <c r="F17" s="201"/>
      <c r="G17" s="201"/>
      <c r="H17" s="201"/>
      <c r="I17" s="201"/>
      <c r="J17" s="201"/>
      <c r="K17" s="201"/>
      <c r="L17" s="201"/>
      <c r="M17" s="201"/>
      <c r="N17" s="201"/>
      <c r="O17" s="201"/>
      <c r="P17" s="201"/>
      <c r="Q17" s="201"/>
      <c r="R17" s="201"/>
      <c r="S17" s="201"/>
      <c r="T17" s="201"/>
      <c r="U17" s="202">
        <f t="shared" si="2"/>
      </c>
      <c r="V17" s="202">
        <f t="shared" si="3"/>
      </c>
      <c r="W17" s="188" t="s">
        <v>262</v>
      </c>
      <c r="X17" s="188" t="s">
        <v>264</v>
      </c>
      <c r="AA17" s="137">
        <f t="shared" si="4"/>
      </c>
      <c r="AB17" s="137">
        <f t="shared" si="5"/>
      </c>
      <c r="AC17" s="137">
        <f t="shared" si="6"/>
      </c>
      <c r="AD17" s="137">
        <f t="shared" si="7"/>
      </c>
      <c r="AE17" s="137">
        <f t="shared" si="8"/>
      </c>
      <c r="AF17" s="137">
        <f t="shared" si="9"/>
      </c>
      <c r="AG17" s="137">
        <f t="shared" si="10"/>
      </c>
      <c r="AH17" s="137">
        <f t="shared" si="11"/>
      </c>
      <c r="AI17" s="137">
        <f t="shared" si="12"/>
      </c>
      <c r="AJ17" s="137">
        <f t="shared" si="13"/>
      </c>
      <c r="AK17" s="137">
        <f t="shared" si="14"/>
      </c>
      <c r="AL17" s="137">
        <f t="shared" si="15"/>
      </c>
      <c r="AM17" s="137">
        <f t="shared" si="16"/>
      </c>
      <c r="AN17" s="137">
        <f t="shared" si="17"/>
      </c>
      <c r="AO17" s="137">
        <f t="shared" si="18"/>
      </c>
      <c r="AP17" s="137">
        <f t="shared" si="19"/>
      </c>
      <c r="AQ17" s="137">
        <f t="shared" si="20"/>
      </c>
      <c r="AR17" s="137">
        <f t="shared" si="21"/>
      </c>
    </row>
    <row r="18" spans="1:44" ht="13.5">
      <c r="A18" s="136">
        <v>15</v>
      </c>
      <c r="B18" s="187" t="str">
        <f>+'氏名・志望・出席日数'!B17</f>
        <v>掛合　中里</v>
      </c>
      <c r="C18" s="201"/>
      <c r="D18" s="201"/>
      <c r="E18" s="201"/>
      <c r="F18" s="201"/>
      <c r="G18" s="201"/>
      <c r="H18" s="201"/>
      <c r="I18" s="201"/>
      <c r="J18" s="201"/>
      <c r="K18" s="201"/>
      <c r="L18" s="201"/>
      <c r="M18" s="201"/>
      <c r="N18" s="201"/>
      <c r="O18" s="201"/>
      <c r="P18" s="201"/>
      <c r="Q18" s="201"/>
      <c r="R18" s="201"/>
      <c r="S18" s="201"/>
      <c r="T18" s="201"/>
      <c r="U18" s="202">
        <f t="shared" si="2"/>
      </c>
      <c r="V18" s="202">
        <f t="shared" si="3"/>
      </c>
      <c r="W18" s="188" t="s">
        <v>262</v>
      </c>
      <c r="X18" s="188" t="s">
        <v>264</v>
      </c>
      <c r="AA18" s="137">
        <f t="shared" si="4"/>
      </c>
      <c r="AB18" s="137">
        <f t="shared" si="5"/>
      </c>
      <c r="AC18" s="137">
        <f t="shared" si="6"/>
      </c>
      <c r="AD18" s="137">
        <f t="shared" si="7"/>
      </c>
      <c r="AE18" s="137">
        <f t="shared" si="8"/>
      </c>
      <c r="AF18" s="137">
        <f t="shared" si="9"/>
      </c>
      <c r="AG18" s="137">
        <f t="shared" si="10"/>
      </c>
      <c r="AH18" s="137">
        <f t="shared" si="11"/>
      </c>
      <c r="AI18" s="137">
        <f t="shared" si="12"/>
      </c>
      <c r="AJ18" s="137">
        <f t="shared" si="13"/>
      </c>
      <c r="AK18" s="137">
        <f t="shared" si="14"/>
      </c>
      <c r="AL18" s="137">
        <f t="shared" si="15"/>
      </c>
      <c r="AM18" s="137">
        <f t="shared" si="16"/>
      </c>
      <c r="AN18" s="137">
        <f t="shared" si="17"/>
      </c>
      <c r="AO18" s="137">
        <f t="shared" si="18"/>
      </c>
      <c r="AP18" s="137">
        <f t="shared" si="19"/>
      </c>
      <c r="AQ18" s="137">
        <f t="shared" si="20"/>
      </c>
      <c r="AR18" s="137">
        <f t="shared" si="21"/>
      </c>
    </row>
    <row r="19" spans="1:44" ht="13.5">
      <c r="A19" s="136">
        <v>16</v>
      </c>
      <c r="B19" s="187">
        <f>+'氏名・志望・出席日数'!B18</f>
        <v>0</v>
      </c>
      <c r="C19" s="201"/>
      <c r="D19" s="201"/>
      <c r="E19" s="201"/>
      <c r="F19" s="201"/>
      <c r="G19" s="201"/>
      <c r="H19" s="201"/>
      <c r="I19" s="201"/>
      <c r="J19" s="201"/>
      <c r="K19" s="201"/>
      <c r="L19" s="201"/>
      <c r="M19" s="201"/>
      <c r="N19" s="201"/>
      <c r="O19" s="201"/>
      <c r="P19" s="201"/>
      <c r="Q19" s="201"/>
      <c r="R19" s="201"/>
      <c r="S19" s="201"/>
      <c r="T19" s="201"/>
      <c r="U19" s="202">
        <f t="shared" si="2"/>
      </c>
      <c r="V19" s="202">
        <f t="shared" si="3"/>
      </c>
      <c r="W19" s="188" t="s">
        <v>264</v>
      </c>
      <c r="X19" s="188" t="s">
        <v>264</v>
      </c>
      <c r="AA19" s="137">
        <f t="shared" si="4"/>
      </c>
      <c r="AB19" s="137">
        <f t="shared" si="5"/>
      </c>
      <c r="AC19" s="137">
        <f t="shared" si="6"/>
      </c>
      <c r="AD19" s="137">
        <f t="shared" si="7"/>
      </c>
      <c r="AE19" s="137">
        <f t="shared" si="8"/>
      </c>
      <c r="AF19" s="137">
        <f t="shared" si="9"/>
      </c>
      <c r="AG19" s="137">
        <f t="shared" si="10"/>
      </c>
      <c r="AH19" s="137">
        <f t="shared" si="11"/>
      </c>
      <c r="AI19" s="137">
        <f t="shared" si="12"/>
      </c>
      <c r="AJ19" s="137">
        <f t="shared" si="13"/>
      </c>
      <c r="AK19" s="137">
        <f t="shared" si="14"/>
      </c>
      <c r="AL19" s="137">
        <f t="shared" si="15"/>
      </c>
      <c r="AM19" s="137">
        <f t="shared" si="16"/>
      </c>
      <c r="AN19" s="137">
        <f t="shared" si="17"/>
      </c>
      <c r="AO19" s="137">
        <f t="shared" si="18"/>
      </c>
      <c r="AP19" s="137">
        <f t="shared" si="19"/>
      </c>
      <c r="AQ19" s="137">
        <f t="shared" si="20"/>
      </c>
      <c r="AR19" s="137">
        <f t="shared" si="21"/>
      </c>
    </row>
    <row r="20" spans="1:44" ht="13.5">
      <c r="A20" s="136">
        <v>17</v>
      </c>
      <c r="B20" s="187">
        <f>+'氏名・志望・出席日数'!B19</f>
        <v>0</v>
      </c>
      <c r="C20" s="201"/>
      <c r="D20" s="201"/>
      <c r="E20" s="201"/>
      <c r="F20" s="201"/>
      <c r="G20" s="201"/>
      <c r="H20" s="201"/>
      <c r="I20" s="201"/>
      <c r="J20" s="201"/>
      <c r="K20" s="201"/>
      <c r="L20" s="201"/>
      <c r="M20" s="201"/>
      <c r="N20" s="201"/>
      <c r="O20" s="201"/>
      <c r="P20" s="201"/>
      <c r="Q20" s="201"/>
      <c r="R20" s="201"/>
      <c r="S20" s="201"/>
      <c r="T20" s="201"/>
      <c r="U20" s="202">
        <f t="shared" si="2"/>
      </c>
      <c r="V20" s="202">
        <f t="shared" si="3"/>
      </c>
      <c r="W20" s="188" t="s">
        <v>264</v>
      </c>
      <c r="X20" s="188" t="s">
        <v>264</v>
      </c>
      <c r="AA20" s="137">
        <f t="shared" si="4"/>
      </c>
      <c r="AB20" s="137">
        <f t="shared" si="5"/>
      </c>
      <c r="AC20" s="137">
        <f t="shared" si="6"/>
      </c>
      <c r="AD20" s="137">
        <f t="shared" si="7"/>
      </c>
      <c r="AE20" s="137">
        <f t="shared" si="8"/>
      </c>
      <c r="AF20" s="137">
        <f t="shared" si="9"/>
      </c>
      <c r="AG20" s="137">
        <f t="shared" si="10"/>
      </c>
      <c r="AH20" s="137">
        <f t="shared" si="11"/>
      </c>
      <c r="AI20" s="137">
        <f t="shared" si="12"/>
      </c>
      <c r="AJ20" s="137">
        <f t="shared" si="13"/>
      </c>
      <c r="AK20" s="137">
        <f t="shared" si="14"/>
      </c>
      <c r="AL20" s="137">
        <f t="shared" si="15"/>
      </c>
      <c r="AM20" s="137">
        <f t="shared" si="16"/>
      </c>
      <c r="AN20" s="137">
        <f t="shared" si="17"/>
      </c>
      <c r="AO20" s="137">
        <f t="shared" si="18"/>
      </c>
      <c r="AP20" s="137">
        <f t="shared" si="19"/>
      </c>
      <c r="AQ20" s="137">
        <f t="shared" si="20"/>
      </c>
      <c r="AR20" s="137">
        <f t="shared" si="21"/>
      </c>
    </row>
    <row r="21" spans="1:44" ht="13.5">
      <c r="A21" s="136">
        <v>18</v>
      </c>
      <c r="B21" s="187">
        <f>+'氏名・志望・出席日数'!B20</f>
        <v>0</v>
      </c>
      <c r="C21" s="201"/>
      <c r="D21" s="201"/>
      <c r="E21" s="201"/>
      <c r="F21" s="201"/>
      <c r="G21" s="201"/>
      <c r="H21" s="201"/>
      <c r="I21" s="201"/>
      <c r="J21" s="201"/>
      <c r="K21" s="201"/>
      <c r="L21" s="201"/>
      <c r="M21" s="201"/>
      <c r="N21" s="201"/>
      <c r="O21" s="201"/>
      <c r="P21" s="201"/>
      <c r="Q21" s="201"/>
      <c r="R21" s="201"/>
      <c r="S21" s="201"/>
      <c r="T21" s="201"/>
      <c r="U21" s="202">
        <f t="shared" si="2"/>
      </c>
      <c r="V21" s="202">
        <f t="shared" si="3"/>
      </c>
      <c r="W21" s="188" t="s">
        <v>264</v>
      </c>
      <c r="X21" s="188" t="s">
        <v>264</v>
      </c>
      <c r="AA21" s="137">
        <f t="shared" si="4"/>
      </c>
      <c r="AB21" s="137">
        <f t="shared" si="5"/>
      </c>
      <c r="AC21" s="137">
        <f t="shared" si="6"/>
      </c>
      <c r="AD21" s="137">
        <f t="shared" si="7"/>
      </c>
      <c r="AE21" s="137">
        <f t="shared" si="8"/>
      </c>
      <c r="AF21" s="137">
        <f t="shared" si="9"/>
      </c>
      <c r="AG21" s="137">
        <f t="shared" si="10"/>
      </c>
      <c r="AH21" s="137">
        <f t="shared" si="11"/>
      </c>
      <c r="AI21" s="137">
        <f t="shared" si="12"/>
      </c>
      <c r="AJ21" s="137">
        <f t="shared" si="13"/>
      </c>
      <c r="AK21" s="137">
        <f t="shared" si="14"/>
      </c>
      <c r="AL21" s="137">
        <f t="shared" si="15"/>
      </c>
      <c r="AM21" s="137">
        <f t="shared" si="16"/>
      </c>
      <c r="AN21" s="137">
        <f t="shared" si="17"/>
      </c>
      <c r="AO21" s="137">
        <f t="shared" si="18"/>
      </c>
      <c r="AP21" s="137">
        <f t="shared" si="19"/>
      </c>
      <c r="AQ21" s="137">
        <f t="shared" si="20"/>
      </c>
      <c r="AR21" s="137">
        <f t="shared" si="21"/>
      </c>
    </row>
    <row r="22" spans="1:44" ht="13.5">
      <c r="A22" s="136">
        <v>19</v>
      </c>
      <c r="B22" s="187">
        <f>+'氏名・志望・出席日数'!B21</f>
        <v>0</v>
      </c>
      <c r="C22" s="201"/>
      <c r="D22" s="201"/>
      <c r="E22" s="201"/>
      <c r="F22" s="201"/>
      <c r="G22" s="201"/>
      <c r="H22" s="201"/>
      <c r="I22" s="201"/>
      <c r="J22" s="201"/>
      <c r="K22" s="201"/>
      <c r="L22" s="201"/>
      <c r="M22" s="201"/>
      <c r="N22" s="201"/>
      <c r="O22" s="201"/>
      <c r="P22" s="201"/>
      <c r="Q22" s="201"/>
      <c r="R22" s="201"/>
      <c r="S22" s="201"/>
      <c r="T22" s="201"/>
      <c r="U22" s="202">
        <f t="shared" si="2"/>
      </c>
      <c r="V22" s="202">
        <f t="shared" si="3"/>
      </c>
      <c r="W22" s="188" t="s">
        <v>264</v>
      </c>
      <c r="X22" s="188" t="s">
        <v>264</v>
      </c>
      <c r="AA22" s="137">
        <f t="shared" si="4"/>
      </c>
      <c r="AB22" s="137">
        <f t="shared" si="5"/>
      </c>
      <c r="AC22" s="137">
        <f t="shared" si="6"/>
      </c>
      <c r="AD22" s="137">
        <f t="shared" si="7"/>
      </c>
      <c r="AE22" s="137">
        <f t="shared" si="8"/>
      </c>
      <c r="AF22" s="137">
        <f t="shared" si="9"/>
      </c>
      <c r="AG22" s="137">
        <f t="shared" si="10"/>
      </c>
      <c r="AH22" s="137">
        <f t="shared" si="11"/>
      </c>
      <c r="AI22" s="137">
        <f t="shared" si="12"/>
      </c>
      <c r="AJ22" s="137">
        <f t="shared" si="13"/>
      </c>
      <c r="AK22" s="137">
        <f t="shared" si="14"/>
      </c>
      <c r="AL22" s="137">
        <f t="shared" si="15"/>
      </c>
      <c r="AM22" s="137">
        <f t="shared" si="16"/>
      </c>
      <c r="AN22" s="137">
        <f t="shared" si="17"/>
      </c>
      <c r="AO22" s="137">
        <f t="shared" si="18"/>
      </c>
      <c r="AP22" s="137">
        <f t="shared" si="19"/>
      </c>
      <c r="AQ22" s="137">
        <f t="shared" si="20"/>
      </c>
      <c r="AR22" s="137">
        <f t="shared" si="21"/>
      </c>
    </row>
    <row r="23" spans="1:44" ht="13.5">
      <c r="A23" s="136">
        <v>20</v>
      </c>
      <c r="B23" s="187">
        <f>+'氏名・志望・出席日数'!B22</f>
        <v>0</v>
      </c>
      <c r="C23" s="201"/>
      <c r="D23" s="201"/>
      <c r="E23" s="201"/>
      <c r="F23" s="201"/>
      <c r="G23" s="201"/>
      <c r="H23" s="201"/>
      <c r="I23" s="201"/>
      <c r="J23" s="201"/>
      <c r="K23" s="201"/>
      <c r="L23" s="201"/>
      <c r="M23" s="201"/>
      <c r="N23" s="201"/>
      <c r="O23" s="201"/>
      <c r="P23" s="201"/>
      <c r="Q23" s="201"/>
      <c r="R23" s="201"/>
      <c r="S23" s="201"/>
      <c r="T23" s="201"/>
      <c r="U23" s="202">
        <f t="shared" si="2"/>
      </c>
      <c r="V23" s="202">
        <f t="shared" si="3"/>
      </c>
      <c r="W23" s="188" t="s">
        <v>264</v>
      </c>
      <c r="X23" s="188" t="s">
        <v>264</v>
      </c>
      <c r="AA23" s="137">
        <f t="shared" si="4"/>
      </c>
      <c r="AB23" s="137">
        <f t="shared" si="5"/>
      </c>
      <c r="AC23" s="137">
        <f t="shared" si="6"/>
      </c>
      <c r="AD23" s="137">
        <f t="shared" si="7"/>
      </c>
      <c r="AE23" s="137">
        <f t="shared" si="8"/>
      </c>
      <c r="AF23" s="137">
        <f t="shared" si="9"/>
      </c>
      <c r="AG23" s="137">
        <f t="shared" si="10"/>
      </c>
      <c r="AH23" s="137">
        <f t="shared" si="11"/>
      </c>
      <c r="AI23" s="137">
        <f t="shared" si="12"/>
      </c>
      <c r="AJ23" s="137">
        <f t="shared" si="13"/>
      </c>
      <c r="AK23" s="137">
        <f t="shared" si="14"/>
      </c>
      <c r="AL23" s="137">
        <f t="shared" si="15"/>
      </c>
      <c r="AM23" s="137">
        <f t="shared" si="16"/>
      </c>
      <c r="AN23" s="137">
        <f t="shared" si="17"/>
      </c>
      <c r="AO23" s="137">
        <f t="shared" si="18"/>
      </c>
      <c r="AP23" s="137">
        <f t="shared" si="19"/>
      </c>
      <c r="AQ23" s="137">
        <f t="shared" si="20"/>
      </c>
      <c r="AR23" s="137">
        <f t="shared" si="21"/>
      </c>
    </row>
    <row r="24" spans="1:44" ht="13.5">
      <c r="A24" s="136">
        <v>21</v>
      </c>
      <c r="B24" s="187">
        <f>+'氏名・志望・出席日数'!B23</f>
        <v>0</v>
      </c>
      <c r="C24" s="201"/>
      <c r="D24" s="201"/>
      <c r="E24" s="201"/>
      <c r="F24" s="201"/>
      <c r="G24" s="201"/>
      <c r="H24" s="201"/>
      <c r="I24" s="201"/>
      <c r="J24" s="201"/>
      <c r="K24" s="201"/>
      <c r="L24" s="201"/>
      <c r="M24" s="201"/>
      <c r="N24" s="201"/>
      <c r="O24" s="201"/>
      <c r="P24" s="201"/>
      <c r="Q24" s="201"/>
      <c r="R24" s="201"/>
      <c r="S24" s="201"/>
      <c r="T24" s="201"/>
      <c r="U24" s="202">
        <f t="shared" si="2"/>
      </c>
      <c r="V24" s="202">
        <f t="shared" si="3"/>
      </c>
      <c r="W24" s="188" t="s">
        <v>264</v>
      </c>
      <c r="X24" s="188" t="s">
        <v>264</v>
      </c>
      <c r="AA24" s="137">
        <f t="shared" si="4"/>
      </c>
      <c r="AB24" s="137">
        <f t="shared" si="5"/>
      </c>
      <c r="AC24" s="137">
        <f t="shared" si="6"/>
      </c>
      <c r="AD24" s="137">
        <f t="shared" si="7"/>
      </c>
      <c r="AE24" s="137">
        <f t="shared" si="8"/>
      </c>
      <c r="AF24" s="137">
        <f t="shared" si="9"/>
      </c>
      <c r="AG24" s="137">
        <f t="shared" si="10"/>
      </c>
      <c r="AH24" s="137">
        <f t="shared" si="11"/>
      </c>
      <c r="AI24" s="137">
        <f t="shared" si="12"/>
      </c>
      <c r="AJ24" s="137">
        <f t="shared" si="13"/>
      </c>
      <c r="AK24" s="137">
        <f t="shared" si="14"/>
      </c>
      <c r="AL24" s="137">
        <f t="shared" si="15"/>
      </c>
      <c r="AM24" s="137">
        <f t="shared" si="16"/>
      </c>
      <c r="AN24" s="137">
        <f t="shared" si="17"/>
      </c>
      <c r="AO24" s="137">
        <f t="shared" si="18"/>
      </c>
      <c r="AP24" s="137">
        <f t="shared" si="19"/>
      </c>
      <c r="AQ24" s="137">
        <f t="shared" si="20"/>
      </c>
      <c r="AR24" s="137">
        <f t="shared" si="21"/>
      </c>
    </row>
    <row r="25" spans="1:44" ht="13.5">
      <c r="A25" s="136">
        <v>22</v>
      </c>
      <c r="B25" s="187">
        <f>+'氏名・志望・出席日数'!B24</f>
        <v>0</v>
      </c>
      <c r="C25" s="201"/>
      <c r="D25" s="201"/>
      <c r="E25" s="201"/>
      <c r="F25" s="201"/>
      <c r="G25" s="201"/>
      <c r="H25" s="201"/>
      <c r="I25" s="201"/>
      <c r="J25" s="201"/>
      <c r="K25" s="201"/>
      <c r="L25" s="201"/>
      <c r="M25" s="201"/>
      <c r="N25" s="201"/>
      <c r="O25" s="201"/>
      <c r="P25" s="201"/>
      <c r="Q25" s="201"/>
      <c r="R25" s="201"/>
      <c r="S25" s="201"/>
      <c r="T25" s="201"/>
      <c r="U25" s="202">
        <f t="shared" si="2"/>
      </c>
      <c r="V25" s="202">
        <f t="shared" si="3"/>
      </c>
      <c r="W25" s="188" t="s">
        <v>264</v>
      </c>
      <c r="X25" s="188" t="s">
        <v>264</v>
      </c>
      <c r="AA25" s="137">
        <f t="shared" si="4"/>
      </c>
      <c r="AB25" s="137">
        <f t="shared" si="5"/>
      </c>
      <c r="AC25" s="137">
        <f t="shared" si="6"/>
      </c>
      <c r="AD25" s="137">
        <f t="shared" si="7"/>
      </c>
      <c r="AE25" s="137">
        <f t="shared" si="8"/>
      </c>
      <c r="AF25" s="137">
        <f t="shared" si="9"/>
      </c>
      <c r="AG25" s="137">
        <f t="shared" si="10"/>
      </c>
      <c r="AH25" s="137">
        <f t="shared" si="11"/>
      </c>
      <c r="AI25" s="137">
        <f t="shared" si="12"/>
      </c>
      <c r="AJ25" s="137">
        <f t="shared" si="13"/>
      </c>
      <c r="AK25" s="137">
        <f t="shared" si="14"/>
      </c>
      <c r="AL25" s="137">
        <f t="shared" si="15"/>
      </c>
      <c r="AM25" s="137">
        <f t="shared" si="16"/>
      </c>
      <c r="AN25" s="137">
        <f t="shared" si="17"/>
      </c>
      <c r="AO25" s="137">
        <f t="shared" si="18"/>
      </c>
      <c r="AP25" s="137">
        <f t="shared" si="19"/>
      </c>
      <c r="AQ25" s="137">
        <f t="shared" si="20"/>
      </c>
      <c r="AR25" s="137">
        <f t="shared" si="21"/>
      </c>
    </row>
    <row r="26" spans="1:44" ht="13.5">
      <c r="A26" s="136">
        <v>23</v>
      </c>
      <c r="B26" s="187">
        <f>+'氏名・志望・出席日数'!B25</f>
        <v>0</v>
      </c>
      <c r="C26" s="201"/>
      <c r="D26" s="201"/>
      <c r="E26" s="201"/>
      <c r="F26" s="201"/>
      <c r="G26" s="201"/>
      <c r="H26" s="201"/>
      <c r="I26" s="201"/>
      <c r="J26" s="201"/>
      <c r="K26" s="201"/>
      <c r="L26" s="201"/>
      <c r="M26" s="201"/>
      <c r="N26" s="201"/>
      <c r="O26" s="201"/>
      <c r="P26" s="201"/>
      <c r="Q26" s="201"/>
      <c r="R26" s="201"/>
      <c r="S26" s="201"/>
      <c r="T26" s="201"/>
      <c r="U26" s="202">
        <f t="shared" si="2"/>
      </c>
      <c r="V26" s="202">
        <f t="shared" si="3"/>
      </c>
      <c r="W26" s="188" t="s">
        <v>264</v>
      </c>
      <c r="X26" s="188" t="s">
        <v>264</v>
      </c>
      <c r="AA26" s="137">
        <f t="shared" si="4"/>
      </c>
      <c r="AB26" s="137">
        <f t="shared" si="5"/>
      </c>
      <c r="AC26" s="137">
        <f t="shared" si="6"/>
      </c>
      <c r="AD26" s="137">
        <f t="shared" si="7"/>
      </c>
      <c r="AE26" s="137">
        <f t="shared" si="8"/>
      </c>
      <c r="AF26" s="137">
        <f t="shared" si="9"/>
      </c>
      <c r="AG26" s="137">
        <f t="shared" si="10"/>
      </c>
      <c r="AH26" s="137">
        <f t="shared" si="11"/>
      </c>
      <c r="AI26" s="137">
        <f t="shared" si="12"/>
      </c>
      <c r="AJ26" s="137">
        <f t="shared" si="13"/>
      </c>
      <c r="AK26" s="137">
        <f t="shared" si="14"/>
      </c>
      <c r="AL26" s="137">
        <f t="shared" si="15"/>
      </c>
      <c r="AM26" s="137">
        <f t="shared" si="16"/>
      </c>
      <c r="AN26" s="137">
        <f t="shared" si="17"/>
      </c>
      <c r="AO26" s="137">
        <f t="shared" si="18"/>
      </c>
      <c r="AP26" s="137">
        <f t="shared" si="19"/>
      </c>
      <c r="AQ26" s="137">
        <f t="shared" si="20"/>
      </c>
      <c r="AR26" s="137">
        <f t="shared" si="21"/>
      </c>
    </row>
    <row r="27" spans="1:44" ht="13.5">
      <c r="A27" s="136">
        <v>24</v>
      </c>
      <c r="B27" s="187">
        <f>+'氏名・志望・出席日数'!B26</f>
        <v>0</v>
      </c>
      <c r="C27" s="201"/>
      <c r="D27" s="201"/>
      <c r="E27" s="201"/>
      <c r="F27" s="201"/>
      <c r="G27" s="201"/>
      <c r="H27" s="201"/>
      <c r="I27" s="201"/>
      <c r="J27" s="201"/>
      <c r="K27" s="201"/>
      <c r="L27" s="201"/>
      <c r="M27" s="201"/>
      <c r="N27" s="201"/>
      <c r="O27" s="201"/>
      <c r="P27" s="201"/>
      <c r="Q27" s="201"/>
      <c r="R27" s="201"/>
      <c r="S27" s="201"/>
      <c r="T27" s="201"/>
      <c r="U27" s="202">
        <f t="shared" si="2"/>
      </c>
      <c r="V27" s="202">
        <f t="shared" si="3"/>
      </c>
      <c r="W27" s="188" t="s">
        <v>264</v>
      </c>
      <c r="X27" s="188" t="s">
        <v>264</v>
      </c>
      <c r="AA27" s="137">
        <f t="shared" si="4"/>
      </c>
      <c r="AB27" s="137">
        <f t="shared" si="5"/>
      </c>
      <c r="AC27" s="137">
        <f t="shared" si="6"/>
      </c>
      <c r="AD27" s="137">
        <f t="shared" si="7"/>
      </c>
      <c r="AE27" s="137">
        <f t="shared" si="8"/>
      </c>
      <c r="AF27" s="137">
        <f t="shared" si="9"/>
      </c>
      <c r="AG27" s="137">
        <f t="shared" si="10"/>
      </c>
      <c r="AH27" s="137">
        <f t="shared" si="11"/>
      </c>
      <c r="AI27" s="137">
        <f t="shared" si="12"/>
      </c>
      <c r="AJ27" s="137">
        <f t="shared" si="13"/>
      </c>
      <c r="AK27" s="137">
        <f t="shared" si="14"/>
      </c>
      <c r="AL27" s="137">
        <f t="shared" si="15"/>
      </c>
      <c r="AM27" s="137">
        <f t="shared" si="16"/>
      </c>
      <c r="AN27" s="137">
        <f t="shared" si="17"/>
      </c>
      <c r="AO27" s="137">
        <f t="shared" si="18"/>
      </c>
      <c r="AP27" s="137">
        <f t="shared" si="19"/>
      </c>
      <c r="AQ27" s="137">
        <f t="shared" si="20"/>
      </c>
      <c r="AR27" s="137">
        <f t="shared" si="21"/>
      </c>
    </row>
    <row r="28" spans="1:44" ht="13.5">
      <c r="A28" s="136">
        <v>25</v>
      </c>
      <c r="B28" s="187">
        <f>+'氏名・志望・出席日数'!B27</f>
        <v>0</v>
      </c>
      <c r="C28" s="201"/>
      <c r="D28" s="201"/>
      <c r="E28" s="201"/>
      <c r="F28" s="201"/>
      <c r="G28" s="201"/>
      <c r="H28" s="201"/>
      <c r="I28" s="201"/>
      <c r="J28" s="201"/>
      <c r="K28" s="201"/>
      <c r="L28" s="201"/>
      <c r="M28" s="201"/>
      <c r="N28" s="201"/>
      <c r="O28" s="201"/>
      <c r="P28" s="201"/>
      <c r="Q28" s="201"/>
      <c r="R28" s="201"/>
      <c r="S28" s="201"/>
      <c r="T28" s="201"/>
      <c r="U28" s="202">
        <f t="shared" si="2"/>
      </c>
      <c r="V28" s="202">
        <f t="shared" si="3"/>
      </c>
      <c r="W28" s="188" t="s">
        <v>264</v>
      </c>
      <c r="X28" s="188" t="s">
        <v>264</v>
      </c>
      <c r="AA28" s="137">
        <f t="shared" si="4"/>
      </c>
      <c r="AB28" s="137">
        <f t="shared" si="5"/>
      </c>
      <c r="AC28" s="137">
        <f t="shared" si="6"/>
      </c>
      <c r="AD28" s="137">
        <f t="shared" si="7"/>
      </c>
      <c r="AE28" s="137">
        <f t="shared" si="8"/>
      </c>
      <c r="AF28" s="137">
        <f t="shared" si="9"/>
      </c>
      <c r="AG28" s="137">
        <f t="shared" si="10"/>
      </c>
      <c r="AH28" s="137">
        <f t="shared" si="11"/>
      </c>
      <c r="AI28" s="137">
        <f t="shared" si="12"/>
      </c>
      <c r="AJ28" s="137">
        <f t="shared" si="13"/>
      </c>
      <c r="AK28" s="137">
        <f t="shared" si="14"/>
      </c>
      <c r="AL28" s="137">
        <f t="shared" si="15"/>
      </c>
      <c r="AM28" s="137">
        <f t="shared" si="16"/>
      </c>
      <c r="AN28" s="137">
        <f t="shared" si="17"/>
      </c>
      <c r="AO28" s="137">
        <f t="shared" si="18"/>
      </c>
      <c r="AP28" s="137">
        <f t="shared" si="19"/>
      </c>
      <c r="AQ28" s="137">
        <f t="shared" si="20"/>
      </c>
      <c r="AR28" s="137">
        <f t="shared" si="21"/>
      </c>
    </row>
    <row r="29" spans="1:44" ht="13.5">
      <c r="A29" s="136">
        <v>26</v>
      </c>
      <c r="B29" s="187">
        <f>+'氏名・志望・出席日数'!B28</f>
        <v>0</v>
      </c>
      <c r="C29" s="201"/>
      <c r="D29" s="201"/>
      <c r="E29" s="201"/>
      <c r="F29" s="201"/>
      <c r="G29" s="201"/>
      <c r="H29" s="201"/>
      <c r="I29" s="201"/>
      <c r="J29" s="201"/>
      <c r="K29" s="201"/>
      <c r="L29" s="201"/>
      <c r="M29" s="201"/>
      <c r="N29" s="201"/>
      <c r="O29" s="201"/>
      <c r="P29" s="201"/>
      <c r="Q29" s="201"/>
      <c r="R29" s="201"/>
      <c r="S29" s="201"/>
      <c r="T29" s="201"/>
      <c r="U29" s="202">
        <f t="shared" si="2"/>
      </c>
      <c r="V29" s="202">
        <f t="shared" si="3"/>
      </c>
      <c r="W29" s="188" t="s">
        <v>264</v>
      </c>
      <c r="X29" s="188" t="s">
        <v>264</v>
      </c>
      <c r="AA29" s="137">
        <f t="shared" si="4"/>
      </c>
      <c r="AB29" s="137">
        <f t="shared" si="5"/>
      </c>
      <c r="AC29" s="137">
        <f t="shared" si="6"/>
      </c>
      <c r="AD29" s="137">
        <f t="shared" si="7"/>
      </c>
      <c r="AE29" s="137">
        <f t="shared" si="8"/>
      </c>
      <c r="AF29" s="137">
        <f t="shared" si="9"/>
      </c>
      <c r="AG29" s="137">
        <f t="shared" si="10"/>
      </c>
      <c r="AH29" s="137">
        <f t="shared" si="11"/>
      </c>
      <c r="AI29" s="137">
        <f t="shared" si="12"/>
      </c>
      <c r="AJ29" s="137">
        <f t="shared" si="13"/>
      </c>
      <c r="AK29" s="137">
        <f t="shared" si="14"/>
      </c>
      <c r="AL29" s="137">
        <f t="shared" si="15"/>
      </c>
      <c r="AM29" s="137">
        <f t="shared" si="16"/>
      </c>
      <c r="AN29" s="137">
        <f t="shared" si="17"/>
      </c>
      <c r="AO29" s="137">
        <f t="shared" si="18"/>
      </c>
      <c r="AP29" s="137">
        <f t="shared" si="19"/>
      </c>
      <c r="AQ29" s="137">
        <f t="shared" si="20"/>
      </c>
      <c r="AR29" s="137">
        <f t="shared" si="21"/>
      </c>
    </row>
    <row r="30" spans="1:44" ht="13.5">
      <c r="A30" s="136">
        <v>27</v>
      </c>
      <c r="B30" s="187">
        <f>+'氏名・志望・出席日数'!B29</f>
        <v>0</v>
      </c>
      <c r="C30" s="201"/>
      <c r="D30" s="201"/>
      <c r="E30" s="201"/>
      <c r="F30" s="201"/>
      <c r="G30" s="201"/>
      <c r="H30" s="201"/>
      <c r="I30" s="201"/>
      <c r="J30" s="201"/>
      <c r="K30" s="201"/>
      <c r="L30" s="201"/>
      <c r="M30" s="201"/>
      <c r="N30" s="201"/>
      <c r="O30" s="201"/>
      <c r="P30" s="201"/>
      <c r="Q30" s="201"/>
      <c r="R30" s="201"/>
      <c r="S30" s="201"/>
      <c r="T30" s="201"/>
      <c r="U30" s="202">
        <f t="shared" si="2"/>
      </c>
      <c r="V30" s="202">
        <f t="shared" si="3"/>
      </c>
      <c r="W30" s="188" t="s">
        <v>264</v>
      </c>
      <c r="X30" s="188" t="s">
        <v>264</v>
      </c>
      <c r="AA30" s="137">
        <f t="shared" si="4"/>
      </c>
      <c r="AB30" s="137">
        <f t="shared" si="5"/>
      </c>
      <c r="AC30" s="137">
        <f t="shared" si="6"/>
      </c>
      <c r="AD30" s="137">
        <f t="shared" si="7"/>
      </c>
      <c r="AE30" s="137">
        <f t="shared" si="8"/>
      </c>
      <c r="AF30" s="137">
        <f t="shared" si="9"/>
      </c>
      <c r="AG30" s="137">
        <f t="shared" si="10"/>
      </c>
      <c r="AH30" s="137">
        <f t="shared" si="11"/>
      </c>
      <c r="AI30" s="137">
        <f t="shared" si="12"/>
      </c>
      <c r="AJ30" s="137">
        <f t="shared" si="13"/>
      </c>
      <c r="AK30" s="137">
        <f t="shared" si="14"/>
      </c>
      <c r="AL30" s="137">
        <f t="shared" si="15"/>
      </c>
      <c r="AM30" s="137">
        <f t="shared" si="16"/>
      </c>
      <c r="AN30" s="137">
        <f t="shared" si="17"/>
      </c>
      <c r="AO30" s="137">
        <f t="shared" si="18"/>
      </c>
      <c r="AP30" s="137">
        <f t="shared" si="19"/>
      </c>
      <c r="AQ30" s="137">
        <f t="shared" si="20"/>
      </c>
      <c r="AR30" s="137">
        <f t="shared" si="21"/>
      </c>
    </row>
    <row r="31" spans="1:44" ht="13.5">
      <c r="A31" s="136">
        <v>28</v>
      </c>
      <c r="B31" s="187">
        <f>+'氏名・志望・出席日数'!B30</f>
        <v>0</v>
      </c>
      <c r="C31" s="201"/>
      <c r="D31" s="201"/>
      <c r="E31" s="201"/>
      <c r="F31" s="201"/>
      <c r="G31" s="201"/>
      <c r="H31" s="201"/>
      <c r="I31" s="201"/>
      <c r="J31" s="201"/>
      <c r="K31" s="201"/>
      <c r="L31" s="201"/>
      <c r="M31" s="201"/>
      <c r="N31" s="201"/>
      <c r="O31" s="201"/>
      <c r="P31" s="201"/>
      <c r="Q31" s="201"/>
      <c r="R31" s="201"/>
      <c r="S31" s="201"/>
      <c r="T31" s="201"/>
      <c r="U31" s="202">
        <f t="shared" si="2"/>
      </c>
      <c r="V31" s="202">
        <f t="shared" si="3"/>
      </c>
      <c r="W31" s="188" t="s">
        <v>264</v>
      </c>
      <c r="X31" s="188" t="s">
        <v>264</v>
      </c>
      <c r="AA31" s="137">
        <f t="shared" si="4"/>
      </c>
      <c r="AB31" s="137">
        <f t="shared" si="5"/>
      </c>
      <c r="AC31" s="137">
        <f t="shared" si="6"/>
      </c>
      <c r="AD31" s="137">
        <f t="shared" si="7"/>
      </c>
      <c r="AE31" s="137">
        <f t="shared" si="8"/>
      </c>
      <c r="AF31" s="137">
        <f t="shared" si="9"/>
      </c>
      <c r="AG31" s="137">
        <f t="shared" si="10"/>
      </c>
      <c r="AH31" s="137">
        <f t="shared" si="11"/>
      </c>
      <c r="AI31" s="137">
        <f t="shared" si="12"/>
      </c>
      <c r="AJ31" s="137">
        <f t="shared" si="13"/>
      </c>
      <c r="AK31" s="137">
        <f t="shared" si="14"/>
      </c>
      <c r="AL31" s="137">
        <f t="shared" si="15"/>
      </c>
      <c r="AM31" s="137">
        <f t="shared" si="16"/>
      </c>
      <c r="AN31" s="137">
        <f t="shared" si="17"/>
      </c>
      <c r="AO31" s="137">
        <f t="shared" si="18"/>
      </c>
      <c r="AP31" s="137">
        <f t="shared" si="19"/>
      </c>
      <c r="AQ31" s="137">
        <f t="shared" si="20"/>
      </c>
      <c r="AR31" s="137">
        <f t="shared" si="21"/>
      </c>
    </row>
    <row r="32" spans="1:44" ht="13.5">
      <c r="A32" s="136">
        <v>29</v>
      </c>
      <c r="B32" s="187">
        <f>+'氏名・志望・出席日数'!B31</f>
        <v>0</v>
      </c>
      <c r="C32" s="201"/>
      <c r="D32" s="201"/>
      <c r="E32" s="201"/>
      <c r="F32" s="201"/>
      <c r="G32" s="201"/>
      <c r="H32" s="201"/>
      <c r="I32" s="201"/>
      <c r="J32" s="201"/>
      <c r="K32" s="201"/>
      <c r="L32" s="201"/>
      <c r="M32" s="201"/>
      <c r="N32" s="201"/>
      <c r="O32" s="201"/>
      <c r="P32" s="201"/>
      <c r="Q32" s="201"/>
      <c r="R32" s="201"/>
      <c r="S32" s="201"/>
      <c r="T32" s="201"/>
      <c r="U32" s="202">
        <f t="shared" si="2"/>
      </c>
      <c r="V32" s="202">
        <f t="shared" si="3"/>
      </c>
      <c r="W32" s="188" t="s">
        <v>264</v>
      </c>
      <c r="X32" s="188" t="s">
        <v>264</v>
      </c>
      <c r="AA32" s="137">
        <f t="shared" si="4"/>
      </c>
      <c r="AB32" s="137">
        <f t="shared" si="5"/>
      </c>
      <c r="AC32" s="137">
        <f t="shared" si="6"/>
      </c>
      <c r="AD32" s="137">
        <f t="shared" si="7"/>
      </c>
      <c r="AE32" s="137">
        <f t="shared" si="8"/>
      </c>
      <c r="AF32" s="137">
        <f t="shared" si="9"/>
      </c>
      <c r="AG32" s="137">
        <f t="shared" si="10"/>
      </c>
      <c r="AH32" s="137">
        <f t="shared" si="11"/>
      </c>
      <c r="AI32" s="137">
        <f t="shared" si="12"/>
      </c>
      <c r="AJ32" s="137">
        <f t="shared" si="13"/>
      </c>
      <c r="AK32" s="137">
        <f t="shared" si="14"/>
      </c>
      <c r="AL32" s="137">
        <f t="shared" si="15"/>
      </c>
      <c r="AM32" s="137">
        <f t="shared" si="16"/>
      </c>
      <c r="AN32" s="137">
        <f t="shared" si="17"/>
      </c>
      <c r="AO32" s="137">
        <f t="shared" si="18"/>
      </c>
      <c r="AP32" s="137">
        <f t="shared" si="19"/>
      </c>
      <c r="AQ32" s="137">
        <f t="shared" si="20"/>
      </c>
      <c r="AR32" s="137">
        <f t="shared" si="21"/>
      </c>
    </row>
    <row r="33" spans="1:44" ht="13.5">
      <c r="A33" s="136">
        <v>30</v>
      </c>
      <c r="B33" s="187">
        <f>+'氏名・志望・出席日数'!B32</f>
        <v>0</v>
      </c>
      <c r="C33" s="201"/>
      <c r="D33" s="201"/>
      <c r="E33" s="201"/>
      <c r="F33" s="201"/>
      <c r="G33" s="201"/>
      <c r="H33" s="201"/>
      <c r="I33" s="201"/>
      <c r="J33" s="201"/>
      <c r="K33" s="201"/>
      <c r="L33" s="201"/>
      <c r="M33" s="201"/>
      <c r="N33" s="201"/>
      <c r="O33" s="201"/>
      <c r="P33" s="201"/>
      <c r="Q33" s="201"/>
      <c r="R33" s="201"/>
      <c r="S33" s="201"/>
      <c r="T33" s="201"/>
      <c r="U33" s="202">
        <f t="shared" si="2"/>
      </c>
      <c r="V33" s="202">
        <f t="shared" si="3"/>
      </c>
      <c r="W33" s="188" t="s">
        <v>264</v>
      </c>
      <c r="X33" s="188" t="s">
        <v>264</v>
      </c>
      <c r="AA33" s="137">
        <f t="shared" si="4"/>
      </c>
      <c r="AB33" s="137">
        <f t="shared" si="5"/>
      </c>
      <c r="AC33" s="137">
        <f t="shared" si="6"/>
      </c>
      <c r="AD33" s="137">
        <f t="shared" si="7"/>
      </c>
      <c r="AE33" s="137">
        <f t="shared" si="8"/>
      </c>
      <c r="AF33" s="137">
        <f t="shared" si="9"/>
      </c>
      <c r="AG33" s="137">
        <f t="shared" si="10"/>
      </c>
      <c r="AH33" s="137">
        <f t="shared" si="11"/>
      </c>
      <c r="AI33" s="137">
        <f t="shared" si="12"/>
      </c>
      <c r="AJ33" s="137">
        <f t="shared" si="13"/>
      </c>
      <c r="AK33" s="137">
        <f t="shared" si="14"/>
      </c>
      <c r="AL33" s="137">
        <f t="shared" si="15"/>
      </c>
      <c r="AM33" s="137">
        <f t="shared" si="16"/>
      </c>
      <c r="AN33" s="137">
        <f t="shared" si="17"/>
      </c>
      <c r="AO33" s="137">
        <f t="shared" si="18"/>
      </c>
      <c r="AP33" s="137">
        <f t="shared" si="19"/>
      </c>
      <c r="AQ33" s="137">
        <f t="shared" si="20"/>
      </c>
      <c r="AR33" s="137">
        <f t="shared" si="21"/>
      </c>
    </row>
    <row r="34" spans="1:44" ht="13.5">
      <c r="A34" s="136">
        <v>31</v>
      </c>
      <c r="B34" s="187">
        <f>+'氏名・志望・出席日数'!B33</f>
        <v>0</v>
      </c>
      <c r="C34" s="201"/>
      <c r="D34" s="201"/>
      <c r="E34" s="201"/>
      <c r="F34" s="201"/>
      <c r="G34" s="201"/>
      <c r="H34" s="201"/>
      <c r="I34" s="201"/>
      <c r="J34" s="201"/>
      <c r="K34" s="201"/>
      <c r="L34" s="201"/>
      <c r="M34" s="201"/>
      <c r="N34" s="201"/>
      <c r="O34" s="201"/>
      <c r="P34" s="201"/>
      <c r="Q34" s="201"/>
      <c r="R34" s="201"/>
      <c r="S34" s="201"/>
      <c r="T34" s="201"/>
      <c r="U34" s="202">
        <f t="shared" si="2"/>
      </c>
      <c r="V34" s="202">
        <f t="shared" si="3"/>
      </c>
      <c r="W34" s="188" t="s">
        <v>264</v>
      </c>
      <c r="X34" s="188" t="s">
        <v>264</v>
      </c>
      <c r="AA34" s="137">
        <f t="shared" si="4"/>
      </c>
      <c r="AB34" s="137">
        <f t="shared" si="5"/>
      </c>
      <c r="AC34" s="137">
        <f t="shared" si="6"/>
      </c>
      <c r="AD34" s="137">
        <f t="shared" si="7"/>
      </c>
      <c r="AE34" s="137">
        <f t="shared" si="8"/>
      </c>
      <c r="AF34" s="137">
        <f t="shared" si="9"/>
      </c>
      <c r="AG34" s="137">
        <f t="shared" si="10"/>
      </c>
      <c r="AH34" s="137">
        <f t="shared" si="11"/>
      </c>
      <c r="AI34" s="137">
        <f t="shared" si="12"/>
      </c>
      <c r="AJ34" s="137">
        <f t="shared" si="13"/>
      </c>
      <c r="AK34" s="137">
        <f t="shared" si="14"/>
      </c>
      <c r="AL34" s="137">
        <f t="shared" si="15"/>
      </c>
      <c r="AM34" s="137">
        <f t="shared" si="16"/>
      </c>
      <c r="AN34" s="137">
        <f t="shared" si="17"/>
      </c>
      <c r="AO34" s="137">
        <f t="shared" si="18"/>
      </c>
      <c r="AP34" s="137">
        <f t="shared" si="19"/>
      </c>
      <c r="AQ34" s="137">
        <f t="shared" si="20"/>
      </c>
      <c r="AR34" s="137">
        <f t="shared" si="21"/>
      </c>
    </row>
    <row r="35" spans="1:44" ht="13.5">
      <c r="A35" s="136">
        <v>32</v>
      </c>
      <c r="B35" s="187">
        <f>+'氏名・志望・出席日数'!B34</f>
        <v>0</v>
      </c>
      <c r="C35" s="201"/>
      <c r="D35" s="201"/>
      <c r="E35" s="201"/>
      <c r="F35" s="201"/>
      <c r="G35" s="201"/>
      <c r="H35" s="201"/>
      <c r="I35" s="201"/>
      <c r="J35" s="201"/>
      <c r="K35" s="201"/>
      <c r="L35" s="201"/>
      <c r="M35" s="201"/>
      <c r="N35" s="201"/>
      <c r="O35" s="201"/>
      <c r="P35" s="201"/>
      <c r="Q35" s="201"/>
      <c r="R35" s="201"/>
      <c r="S35" s="201"/>
      <c r="T35" s="201"/>
      <c r="U35" s="202">
        <f t="shared" si="2"/>
      </c>
      <c r="V35" s="202">
        <f t="shared" si="3"/>
      </c>
      <c r="W35" s="188" t="s">
        <v>264</v>
      </c>
      <c r="X35" s="188" t="s">
        <v>264</v>
      </c>
      <c r="AA35" s="137">
        <f t="shared" si="4"/>
      </c>
      <c r="AB35" s="137">
        <f t="shared" si="5"/>
      </c>
      <c r="AC35" s="137">
        <f t="shared" si="6"/>
      </c>
      <c r="AD35" s="137">
        <f t="shared" si="7"/>
      </c>
      <c r="AE35" s="137">
        <f t="shared" si="8"/>
      </c>
      <c r="AF35" s="137">
        <f t="shared" si="9"/>
      </c>
      <c r="AG35" s="137">
        <f t="shared" si="10"/>
      </c>
      <c r="AH35" s="137">
        <f t="shared" si="11"/>
      </c>
      <c r="AI35" s="137">
        <f t="shared" si="12"/>
      </c>
      <c r="AJ35" s="137">
        <f t="shared" si="13"/>
      </c>
      <c r="AK35" s="137">
        <f t="shared" si="14"/>
      </c>
      <c r="AL35" s="137">
        <f t="shared" si="15"/>
      </c>
      <c r="AM35" s="137">
        <f t="shared" si="16"/>
      </c>
      <c r="AN35" s="137">
        <f t="shared" si="17"/>
      </c>
      <c r="AO35" s="137">
        <f t="shared" si="18"/>
      </c>
      <c r="AP35" s="137">
        <f t="shared" si="19"/>
      </c>
      <c r="AQ35" s="137">
        <f t="shared" si="20"/>
      </c>
      <c r="AR35" s="137">
        <f t="shared" si="21"/>
      </c>
    </row>
    <row r="36" spans="1:44" ht="13.5">
      <c r="A36" s="136">
        <v>33</v>
      </c>
      <c r="B36" s="187">
        <f>+'氏名・志望・出席日数'!B35</f>
        <v>0</v>
      </c>
      <c r="C36" s="201"/>
      <c r="D36" s="201"/>
      <c r="E36" s="201"/>
      <c r="F36" s="201"/>
      <c r="G36" s="201"/>
      <c r="H36" s="201"/>
      <c r="I36" s="201"/>
      <c r="J36" s="201"/>
      <c r="K36" s="201"/>
      <c r="L36" s="201"/>
      <c r="M36" s="201"/>
      <c r="N36" s="201"/>
      <c r="O36" s="201"/>
      <c r="P36" s="201"/>
      <c r="Q36" s="201"/>
      <c r="R36" s="201"/>
      <c r="S36" s="201"/>
      <c r="T36" s="201"/>
      <c r="U36" s="202">
        <f t="shared" si="2"/>
      </c>
      <c r="V36" s="202">
        <f t="shared" si="3"/>
      </c>
      <c r="W36" s="188" t="s">
        <v>264</v>
      </c>
      <c r="X36" s="188" t="s">
        <v>264</v>
      </c>
      <c r="AA36" s="137">
        <f t="shared" si="4"/>
      </c>
      <c r="AB36" s="137">
        <f t="shared" si="5"/>
      </c>
      <c r="AC36" s="137">
        <f t="shared" si="6"/>
      </c>
      <c r="AD36" s="137">
        <f t="shared" si="7"/>
      </c>
      <c r="AE36" s="137">
        <f t="shared" si="8"/>
      </c>
      <c r="AF36" s="137">
        <f t="shared" si="9"/>
      </c>
      <c r="AG36" s="137">
        <f t="shared" si="10"/>
      </c>
      <c r="AH36" s="137">
        <f t="shared" si="11"/>
      </c>
      <c r="AI36" s="137">
        <f t="shared" si="12"/>
      </c>
      <c r="AJ36" s="137">
        <f t="shared" si="13"/>
      </c>
      <c r="AK36" s="137">
        <f t="shared" si="14"/>
      </c>
      <c r="AL36" s="137">
        <f t="shared" si="15"/>
      </c>
      <c r="AM36" s="137">
        <f t="shared" si="16"/>
      </c>
      <c r="AN36" s="137">
        <f t="shared" si="17"/>
      </c>
      <c r="AO36" s="137">
        <f t="shared" si="18"/>
      </c>
      <c r="AP36" s="137">
        <f t="shared" si="19"/>
      </c>
      <c r="AQ36" s="137">
        <f t="shared" si="20"/>
      </c>
      <c r="AR36" s="137">
        <f t="shared" si="21"/>
      </c>
    </row>
    <row r="37" spans="1:44" ht="13.5">
      <c r="A37" s="136">
        <v>34</v>
      </c>
      <c r="B37" s="187">
        <f>+'氏名・志望・出席日数'!B36</f>
        <v>0</v>
      </c>
      <c r="C37" s="201"/>
      <c r="D37" s="201"/>
      <c r="E37" s="201"/>
      <c r="F37" s="201"/>
      <c r="G37" s="201"/>
      <c r="H37" s="201"/>
      <c r="I37" s="201"/>
      <c r="J37" s="201"/>
      <c r="K37" s="201"/>
      <c r="L37" s="201"/>
      <c r="M37" s="201"/>
      <c r="N37" s="201"/>
      <c r="O37" s="201"/>
      <c r="P37" s="201"/>
      <c r="Q37" s="201"/>
      <c r="R37" s="201"/>
      <c r="S37" s="201"/>
      <c r="T37" s="201"/>
      <c r="U37" s="202">
        <f t="shared" si="2"/>
      </c>
      <c r="V37" s="202">
        <f t="shared" si="3"/>
      </c>
      <c r="W37" s="188" t="s">
        <v>264</v>
      </c>
      <c r="X37" s="188" t="s">
        <v>264</v>
      </c>
      <c r="AA37" s="137">
        <f t="shared" si="4"/>
      </c>
      <c r="AB37" s="137">
        <f t="shared" si="5"/>
      </c>
      <c r="AC37" s="137">
        <f t="shared" si="6"/>
      </c>
      <c r="AD37" s="137">
        <f t="shared" si="7"/>
      </c>
      <c r="AE37" s="137">
        <f t="shared" si="8"/>
      </c>
      <c r="AF37" s="137">
        <f t="shared" si="9"/>
      </c>
      <c r="AG37" s="137">
        <f t="shared" si="10"/>
      </c>
      <c r="AH37" s="137">
        <f t="shared" si="11"/>
      </c>
      <c r="AI37" s="137">
        <f t="shared" si="12"/>
      </c>
      <c r="AJ37" s="137">
        <f t="shared" si="13"/>
      </c>
      <c r="AK37" s="137">
        <f t="shared" si="14"/>
      </c>
      <c r="AL37" s="137">
        <f t="shared" si="15"/>
      </c>
      <c r="AM37" s="137">
        <f t="shared" si="16"/>
      </c>
      <c r="AN37" s="137">
        <f t="shared" si="17"/>
      </c>
      <c r="AO37" s="137">
        <f t="shared" si="18"/>
      </c>
      <c r="AP37" s="137">
        <f t="shared" si="19"/>
      </c>
      <c r="AQ37" s="137">
        <f t="shared" si="20"/>
      </c>
      <c r="AR37" s="137">
        <f t="shared" si="21"/>
      </c>
    </row>
    <row r="38" spans="1:44" ht="13.5">
      <c r="A38" s="136">
        <v>35</v>
      </c>
      <c r="B38" s="187">
        <f>+'氏名・志望・出席日数'!B37</f>
        <v>0</v>
      </c>
      <c r="C38" s="201"/>
      <c r="D38" s="201"/>
      <c r="E38" s="201"/>
      <c r="F38" s="201"/>
      <c r="G38" s="201"/>
      <c r="H38" s="201"/>
      <c r="I38" s="201"/>
      <c r="J38" s="201"/>
      <c r="K38" s="201"/>
      <c r="L38" s="201"/>
      <c r="M38" s="201"/>
      <c r="N38" s="201"/>
      <c r="O38" s="201"/>
      <c r="P38" s="201"/>
      <c r="Q38" s="201"/>
      <c r="R38" s="201"/>
      <c r="S38" s="201"/>
      <c r="T38" s="201"/>
      <c r="U38" s="202">
        <f t="shared" si="2"/>
      </c>
      <c r="V38" s="202">
        <f t="shared" si="3"/>
      </c>
      <c r="W38" s="188" t="s">
        <v>264</v>
      </c>
      <c r="X38" s="188" t="s">
        <v>264</v>
      </c>
      <c r="AA38" s="137">
        <f t="shared" si="4"/>
      </c>
      <c r="AB38" s="137">
        <f t="shared" si="5"/>
      </c>
      <c r="AC38" s="137">
        <f t="shared" si="6"/>
      </c>
      <c r="AD38" s="137">
        <f t="shared" si="7"/>
      </c>
      <c r="AE38" s="137">
        <f t="shared" si="8"/>
      </c>
      <c r="AF38" s="137">
        <f t="shared" si="9"/>
      </c>
      <c r="AG38" s="137">
        <f t="shared" si="10"/>
      </c>
      <c r="AH38" s="137">
        <f t="shared" si="11"/>
      </c>
      <c r="AI38" s="137">
        <f t="shared" si="12"/>
      </c>
      <c r="AJ38" s="137">
        <f t="shared" si="13"/>
      </c>
      <c r="AK38" s="137">
        <f t="shared" si="14"/>
      </c>
      <c r="AL38" s="137">
        <f t="shared" si="15"/>
      </c>
      <c r="AM38" s="137">
        <f t="shared" si="16"/>
      </c>
      <c r="AN38" s="137">
        <f t="shared" si="17"/>
      </c>
      <c r="AO38" s="137">
        <f t="shared" si="18"/>
      </c>
      <c r="AP38" s="137">
        <f t="shared" si="19"/>
      </c>
      <c r="AQ38" s="137">
        <f t="shared" si="20"/>
      </c>
      <c r="AR38" s="137">
        <f t="shared" si="21"/>
      </c>
    </row>
    <row r="39" spans="1:44" ht="13.5" customHeight="1">
      <c r="A39" s="136">
        <v>36</v>
      </c>
      <c r="B39" s="187">
        <f>+'氏名・志望・出席日数'!B38</f>
        <v>0</v>
      </c>
      <c r="C39" s="201"/>
      <c r="D39" s="201"/>
      <c r="E39" s="201"/>
      <c r="F39" s="201"/>
      <c r="G39" s="201"/>
      <c r="H39" s="201"/>
      <c r="I39" s="201"/>
      <c r="J39" s="201"/>
      <c r="K39" s="201"/>
      <c r="L39" s="201"/>
      <c r="M39" s="201"/>
      <c r="N39" s="201"/>
      <c r="O39" s="201"/>
      <c r="P39" s="201"/>
      <c r="Q39" s="201"/>
      <c r="R39" s="201"/>
      <c r="S39" s="201"/>
      <c r="T39" s="201"/>
      <c r="U39" s="202">
        <f t="shared" si="2"/>
      </c>
      <c r="V39" s="202">
        <f t="shared" si="3"/>
      </c>
      <c r="W39" s="188" t="s">
        <v>264</v>
      </c>
      <c r="X39" s="188" t="s">
        <v>264</v>
      </c>
      <c r="AA39" s="137">
        <f t="shared" si="4"/>
      </c>
      <c r="AB39" s="137">
        <f t="shared" si="5"/>
      </c>
      <c r="AC39" s="137">
        <f t="shared" si="6"/>
      </c>
      <c r="AD39" s="137">
        <f t="shared" si="7"/>
      </c>
      <c r="AE39" s="137">
        <f t="shared" si="8"/>
      </c>
      <c r="AF39" s="137">
        <f t="shared" si="9"/>
      </c>
      <c r="AG39" s="137">
        <f t="shared" si="10"/>
      </c>
      <c r="AH39" s="137">
        <f t="shared" si="11"/>
      </c>
      <c r="AI39" s="137">
        <f t="shared" si="12"/>
      </c>
      <c r="AJ39" s="137">
        <f t="shared" si="13"/>
      </c>
      <c r="AK39" s="137">
        <f t="shared" si="14"/>
      </c>
      <c r="AL39" s="137">
        <f t="shared" si="15"/>
      </c>
      <c r="AM39" s="137">
        <f t="shared" si="16"/>
      </c>
      <c r="AN39" s="137">
        <f t="shared" si="17"/>
      </c>
      <c r="AO39" s="137">
        <f t="shared" si="18"/>
      </c>
      <c r="AP39" s="137">
        <f t="shared" si="19"/>
      </c>
      <c r="AQ39" s="137">
        <f t="shared" si="20"/>
      </c>
      <c r="AR39" s="137">
        <f t="shared" si="21"/>
      </c>
    </row>
    <row r="40" spans="1:44" ht="13.5">
      <c r="A40" s="136">
        <v>37</v>
      </c>
      <c r="B40" s="187">
        <f>+'氏名・志望・出席日数'!B39</f>
        <v>0</v>
      </c>
      <c r="C40" s="201"/>
      <c r="D40" s="201"/>
      <c r="E40" s="201"/>
      <c r="F40" s="201"/>
      <c r="G40" s="201"/>
      <c r="H40" s="201"/>
      <c r="I40" s="201"/>
      <c r="J40" s="201"/>
      <c r="K40" s="201"/>
      <c r="L40" s="201"/>
      <c r="M40" s="201"/>
      <c r="N40" s="201"/>
      <c r="O40" s="201"/>
      <c r="P40" s="201"/>
      <c r="Q40" s="201"/>
      <c r="R40" s="201"/>
      <c r="S40" s="201"/>
      <c r="T40" s="201"/>
      <c r="U40" s="202">
        <f t="shared" si="2"/>
      </c>
      <c r="V40" s="202">
        <f t="shared" si="3"/>
      </c>
      <c r="W40" s="188" t="s">
        <v>264</v>
      </c>
      <c r="X40" s="188" t="s">
        <v>264</v>
      </c>
      <c r="AA40" s="137">
        <f t="shared" si="4"/>
      </c>
      <c r="AB40" s="137">
        <f t="shared" si="5"/>
      </c>
      <c r="AC40" s="137">
        <f t="shared" si="6"/>
      </c>
      <c r="AD40" s="137">
        <f t="shared" si="7"/>
      </c>
      <c r="AE40" s="137">
        <f t="shared" si="8"/>
      </c>
      <c r="AF40" s="137">
        <f t="shared" si="9"/>
      </c>
      <c r="AG40" s="137">
        <f t="shared" si="10"/>
      </c>
      <c r="AH40" s="137">
        <f t="shared" si="11"/>
      </c>
      <c r="AI40" s="137">
        <f t="shared" si="12"/>
      </c>
      <c r="AJ40" s="137">
        <f t="shared" si="13"/>
      </c>
      <c r="AK40" s="137">
        <f t="shared" si="14"/>
      </c>
      <c r="AL40" s="137">
        <f t="shared" si="15"/>
      </c>
      <c r="AM40" s="137">
        <f t="shared" si="16"/>
      </c>
      <c r="AN40" s="137">
        <f t="shared" si="17"/>
      </c>
      <c r="AO40" s="137">
        <f t="shared" si="18"/>
      </c>
      <c r="AP40" s="137">
        <f t="shared" si="19"/>
      </c>
      <c r="AQ40" s="137">
        <f t="shared" si="20"/>
      </c>
      <c r="AR40" s="137">
        <f t="shared" si="21"/>
      </c>
    </row>
    <row r="41" spans="1:44" ht="13.5">
      <c r="A41" s="136">
        <v>38</v>
      </c>
      <c r="B41" s="187">
        <f>+'氏名・志望・出席日数'!B40</f>
        <v>0</v>
      </c>
      <c r="C41" s="201"/>
      <c r="D41" s="201"/>
      <c r="E41" s="201"/>
      <c r="F41" s="201"/>
      <c r="G41" s="201"/>
      <c r="H41" s="201"/>
      <c r="I41" s="201"/>
      <c r="J41" s="201"/>
      <c r="K41" s="201"/>
      <c r="L41" s="201"/>
      <c r="M41" s="201"/>
      <c r="N41" s="201"/>
      <c r="O41" s="201"/>
      <c r="P41" s="201"/>
      <c r="Q41" s="201"/>
      <c r="R41" s="201"/>
      <c r="S41" s="201"/>
      <c r="T41" s="201"/>
      <c r="U41" s="202">
        <f t="shared" si="2"/>
      </c>
      <c r="V41" s="202">
        <f t="shared" si="3"/>
      </c>
      <c r="W41" s="188" t="s">
        <v>264</v>
      </c>
      <c r="X41" s="188" t="s">
        <v>264</v>
      </c>
      <c r="AA41" s="137">
        <f t="shared" si="4"/>
      </c>
      <c r="AB41" s="137">
        <f t="shared" si="5"/>
      </c>
      <c r="AC41" s="137">
        <f t="shared" si="6"/>
      </c>
      <c r="AD41" s="137">
        <f t="shared" si="7"/>
      </c>
      <c r="AE41" s="137">
        <f t="shared" si="8"/>
      </c>
      <c r="AF41" s="137">
        <f t="shared" si="9"/>
      </c>
      <c r="AG41" s="137">
        <f t="shared" si="10"/>
      </c>
      <c r="AH41" s="137">
        <f t="shared" si="11"/>
      </c>
      <c r="AI41" s="137">
        <f t="shared" si="12"/>
      </c>
      <c r="AJ41" s="137">
        <f t="shared" si="13"/>
      </c>
      <c r="AK41" s="137">
        <f t="shared" si="14"/>
      </c>
      <c r="AL41" s="137">
        <f t="shared" si="15"/>
      </c>
      <c r="AM41" s="137">
        <f t="shared" si="16"/>
      </c>
      <c r="AN41" s="137">
        <f t="shared" si="17"/>
      </c>
      <c r="AO41" s="137">
        <f t="shared" si="18"/>
      </c>
      <c r="AP41" s="137">
        <f t="shared" si="19"/>
      </c>
      <c r="AQ41" s="137">
        <f t="shared" si="20"/>
      </c>
      <c r="AR41" s="137">
        <f t="shared" si="21"/>
      </c>
    </row>
    <row r="42" spans="1:44" ht="13.5">
      <c r="A42" s="136">
        <v>39</v>
      </c>
      <c r="B42" s="187">
        <f>+'氏名・志望・出席日数'!B41</f>
        <v>0</v>
      </c>
      <c r="C42" s="201"/>
      <c r="D42" s="201"/>
      <c r="E42" s="201"/>
      <c r="F42" s="201"/>
      <c r="G42" s="201"/>
      <c r="H42" s="201"/>
      <c r="I42" s="201"/>
      <c r="J42" s="201"/>
      <c r="K42" s="201"/>
      <c r="L42" s="201"/>
      <c r="M42" s="201"/>
      <c r="N42" s="201"/>
      <c r="O42" s="201"/>
      <c r="P42" s="201"/>
      <c r="Q42" s="201"/>
      <c r="R42" s="201"/>
      <c r="S42" s="201"/>
      <c r="T42" s="201"/>
      <c r="U42" s="202">
        <f t="shared" si="2"/>
      </c>
      <c r="V42" s="202">
        <f t="shared" si="3"/>
      </c>
      <c r="W42" s="188"/>
      <c r="X42" s="188"/>
      <c r="AA42" s="137">
        <f t="shared" si="4"/>
      </c>
      <c r="AB42" s="137">
        <f t="shared" si="5"/>
      </c>
      <c r="AC42" s="137">
        <f t="shared" si="6"/>
      </c>
      <c r="AD42" s="137">
        <f t="shared" si="7"/>
      </c>
      <c r="AE42" s="137">
        <f t="shared" si="8"/>
      </c>
      <c r="AF42" s="137">
        <f t="shared" si="9"/>
      </c>
      <c r="AG42" s="137">
        <f t="shared" si="10"/>
      </c>
      <c r="AH42" s="137">
        <f t="shared" si="11"/>
      </c>
      <c r="AI42" s="137">
        <f t="shared" si="12"/>
      </c>
      <c r="AJ42" s="137">
        <f t="shared" si="13"/>
      </c>
      <c r="AK42" s="137">
        <f t="shared" si="14"/>
      </c>
      <c r="AL42" s="137">
        <f t="shared" si="15"/>
      </c>
      <c r="AM42" s="137">
        <f t="shared" si="16"/>
      </c>
      <c r="AN42" s="137">
        <f t="shared" si="17"/>
      </c>
      <c r="AO42" s="137">
        <f t="shared" si="18"/>
      </c>
      <c r="AP42" s="137">
        <f t="shared" si="19"/>
      </c>
      <c r="AQ42" s="137">
        <f t="shared" si="20"/>
      </c>
      <c r="AR42" s="137">
        <f t="shared" si="21"/>
      </c>
    </row>
    <row r="43" spans="1:44" ht="13.5">
      <c r="A43" s="136">
        <v>40</v>
      </c>
      <c r="B43" s="187">
        <f>+'氏名・志望・出席日数'!B42</f>
        <v>0</v>
      </c>
      <c r="C43" s="201"/>
      <c r="D43" s="201"/>
      <c r="E43" s="201"/>
      <c r="F43" s="201"/>
      <c r="G43" s="201"/>
      <c r="H43" s="201"/>
      <c r="I43" s="201"/>
      <c r="J43" s="201"/>
      <c r="K43" s="201"/>
      <c r="L43" s="201"/>
      <c r="M43" s="201"/>
      <c r="N43" s="201"/>
      <c r="O43" s="201"/>
      <c r="P43" s="201"/>
      <c r="Q43" s="201"/>
      <c r="R43" s="201"/>
      <c r="S43" s="201"/>
      <c r="T43" s="201"/>
      <c r="U43" s="202">
        <f t="shared" si="2"/>
      </c>
      <c r="V43" s="202">
        <f t="shared" si="3"/>
      </c>
      <c r="W43" s="188"/>
      <c r="X43" s="188"/>
      <c r="AA43" s="137">
        <f t="shared" si="4"/>
      </c>
      <c r="AB43" s="137">
        <f t="shared" si="5"/>
      </c>
      <c r="AC43" s="137">
        <f t="shared" si="6"/>
      </c>
      <c r="AD43" s="137">
        <f t="shared" si="7"/>
      </c>
      <c r="AE43" s="137">
        <f t="shared" si="8"/>
      </c>
      <c r="AF43" s="137">
        <f t="shared" si="9"/>
      </c>
      <c r="AG43" s="137">
        <f t="shared" si="10"/>
      </c>
      <c r="AH43" s="137">
        <f t="shared" si="11"/>
      </c>
      <c r="AI43" s="137">
        <f t="shared" si="12"/>
      </c>
      <c r="AJ43" s="137">
        <f t="shared" si="13"/>
      </c>
      <c r="AK43" s="137">
        <f t="shared" si="14"/>
      </c>
      <c r="AL43" s="137">
        <f t="shared" si="15"/>
      </c>
      <c r="AM43" s="137">
        <f t="shared" si="16"/>
      </c>
      <c r="AN43" s="137">
        <f t="shared" si="17"/>
      </c>
      <c r="AO43" s="137">
        <f t="shared" si="18"/>
      </c>
      <c r="AP43" s="137">
        <f t="shared" si="19"/>
      </c>
      <c r="AQ43" s="137">
        <f t="shared" si="20"/>
      </c>
      <c r="AR43" s="137">
        <f t="shared" si="21"/>
      </c>
    </row>
    <row r="44" spans="1:44" ht="13.5">
      <c r="A44" s="136">
        <v>41</v>
      </c>
      <c r="B44" s="187">
        <f>+'氏名・志望・出席日数'!B43</f>
        <v>0</v>
      </c>
      <c r="C44" s="201"/>
      <c r="D44" s="201"/>
      <c r="E44" s="201"/>
      <c r="F44" s="201"/>
      <c r="G44" s="201"/>
      <c r="H44" s="201"/>
      <c r="I44" s="201"/>
      <c r="J44" s="201"/>
      <c r="K44" s="201"/>
      <c r="L44" s="201"/>
      <c r="M44" s="201"/>
      <c r="N44" s="201"/>
      <c r="O44" s="201"/>
      <c r="P44" s="201"/>
      <c r="Q44" s="201"/>
      <c r="R44" s="201"/>
      <c r="S44" s="201"/>
      <c r="T44" s="201"/>
      <c r="U44" s="202">
        <f t="shared" si="2"/>
      </c>
      <c r="V44" s="202">
        <f t="shared" si="3"/>
      </c>
      <c r="W44" s="188"/>
      <c r="X44" s="188"/>
      <c r="AA44" s="137">
        <f t="shared" si="4"/>
      </c>
      <c r="AB44" s="137">
        <f t="shared" si="5"/>
      </c>
      <c r="AC44" s="137">
        <f t="shared" si="6"/>
      </c>
      <c r="AD44" s="137">
        <f t="shared" si="7"/>
      </c>
      <c r="AE44" s="137">
        <f t="shared" si="8"/>
      </c>
      <c r="AF44" s="137">
        <f t="shared" si="9"/>
      </c>
      <c r="AG44" s="137">
        <f t="shared" si="10"/>
      </c>
      <c r="AH44" s="137">
        <f t="shared" si="11"/>
      </c>
      <c r="AI44" s="137">
        <f t="shared" si="12"/>
      </c>
      <c r="AJ44" s="137">
        <f t="shared" si="13"/>
      </c>
      <c r="AK44" s="137">
        <f t="shared" si="14"/>
      </c>
      <c r="AL44" s="137">
        <f t="shared" si="15"/>
      </c>
      <c r="AM44" s="137">
        <f t="shared" si="16"/>
      </c>
      <c r="AN44" s="137">
        <f t="shared" si="17"/>
      </c>
      <c r="AO44" s="137">
        <f t="shared" si="18"/>
      </c>
      <c r="AP44" s="137">
        <f t="shared" si="19"/>
      </c>
      <c r="AQ44" s="137">
        <f t="shared" si="20"/>
      </c>
      <c r="AR44" s="137">
        <f t="shared" si="21"/>
      </c>
    </row>
    <row r="45" spans="1:24" ht="13.5">
      <c r="A45" s="137">
        <v>1</v>
      </c>
      <c r="B45" s="137">
        <v>2</v>
      </c>
      <c r="C45" s="137">
        <v>3</v>
      </c>
      <c r="D45" s="137">
        <v>4</v>
      </c>
      <c r="E45" s="137">
        <v>5</v>
      </c>
      <c r="F45" s="137">
        <v>6</v>
      </c>
      <c r="G45" s="137">
        <v>7</v>
      </c>
      <c r="H45" s="137">
        <v>8</v>
      </c>
      <c r="I45" s="137">
        <v>9</v>
      </c>
      <c r="J45" s="137">
        <v>10</v>
      </c>
      <c r="K45" s="137">
        <v>11</v>
      </c>
      <c r="L45" s="137">
        <v>12</v>
      </c>
      <c r="M45" s="137">
        <v>13</v>
      </c>
      <c r="N45" s="137">
        <v>14</v>
      </c>
      <c r="O45" s="137">
        <v>15</v>
      </c>
      <c r="P45" s="137">
        <v>16</v>
      </c>
      <c r="Q45" s="137">
        <v>17</v>
      </c>
      <c r="R45" s="137">
        <v>18</v>
      </c>
      <c r="S45" s="137">
        <v>19</v>
      </c>
      <c r="T45" s="137">
        <v>20</v>
      </c>
      <c r="U45" s="137">
        <v>21</v>
      </c>
      <c r="V45" s="137">
        <v>22</v>
      </c>
      <c r="W45" s="137">
        <v>23</v>
      </c>
      <c r="X45" s="137">
        <v>24</v>
      </c>
    </row>
  </sheetData>
  <mergeCells count="8">
    <mergeCell ref="A1:A2"/>
    <mergeCell ref="B1:B2"/>
    <mergeCell ref="C2:K2"/>
    <mergeCell ref="AA1:AU2"/>
    <mergeCell ref="L2:T2"/>
    <mergeCell ref="U1:V1"/>
    <mergeCell ref="W1:W2"/>
    <mergeCell ref="X1:X2"/>
  </mergeCells>
  <conditionalFormatting sqref="W4:X44">
    <cfRule type="cellIs" priority="1" dxfId="0" operator="equal" stopIfTrue="1">
      <formula>$Z$4</formula>
    </cfRule>
    <cfRule type="cellIs" priority="2" dxfId="2" operator="equal" stopIfTrue="1">
      <formula>$Z$6</formula>
    </cfRule>
  </conditionalFormatting>
  <dataValidations count="3">
    <dataValidation allowBlank="1" showInputMessage="1" showErrorMessage="1" imeMode="off" sqref="Z4:Z6"/>
    <dataValidation allowBlank="1" showInputMessage="1" showErrorMessage="1" imeMode="hiragana" sqref="U1:V44 U46:V65536"/>
    <dataValidation type="list" allowBlank="1" showInputMessage="1" showErrorMessage="1" sqref="W4:X44">
      <formula1>$Z$4:$Z$6</formula1>
    </dataValidation>
  </dataValidation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5"/>
  <dimension ref="A1:AF49"/>
  <sheetViews>
    <sheetView tabSelected="1" workbookViewId="0" topLeftCell="I1">
      <pane ySplit="1" topLeftCell="BM20" activePane="bottomLeft" state="frozen"/>
      <selection pane="topLeft" activeCell="A1" sqref="A1"/>
      <selection pane="bottomLeft" activeCell="X2" sqref="X2:X42"/>
    </sheetView>
  </sheetViews>
  <sheetFormatPr defaultColWidth="9.00390625" defaultRowHeight="13.5"/>
  <cols>
    <col min="1" max="1" width="3.50390625" style="101" bestFit="1" customWidth="1"/>
    <col min="2" max="2" width="13.875" style="101" bestFit="1" customWidth="1"/>
    <col min="3" max="3" width="5.25390625" style="101" bestFit="1" customWidth="1"/>
    <col min="4" max="4" width="7.125" style="101" bestFit="1" customWidth="1"/>
    <col min="5" max="15" width="5.25390625" style="101" bestFit="1" customWidth="1"/>
    <col min="16" max="171" width="8.00390625" style="101" customWidth="1"/>
    <col min="172" max="16384" width="9.00390625" style="101" customWidth="1"/>
  </cols>
  <sheetData>
    <row r="1" spans="2:24" ht="13.5">
      <c r="B1" s="101" t="s">
        <v>189</v>
      </c>
      <c r="C1" s="204" t="s">
        <v>118</v>
      </c>
      <c r="D1" s="204" t="s">
        <v>119</v>
      </c>
      <c r="E1" s="204" t="s">
        <v>120</v>
      </c>
      <c r="F1" s="210" t="s">
        <v>190</v>
      </c>
      <c r="G1" s="205" t="s">
        <v>191</v>
      </c>
      <c r="H1" s="205" t="s">
        <v>192</v>
      </c>
      <c r="I1" s="205" t="s">
        <v>193</v>
      </c>
      <c r="J1" s="205" t="s">
        <v>194</v>
      </c>
      <c r="K1" s="205" t="s">
        <v>195</v>
      </c>
      <c r="L1" s="205" t="s">
        <v>196</v>
      </c>
      <c r="M1" s="205" t="s">
        <v>197</v>
      </c>
      <c r="N1" s="205" t="s">
        <v>198</v>
      </c>
      <c r="O1" s="206" t="s">
        <v>199</v>
      </c>
      <c r="P1" s="101" t="s">
        <v>200</v>
      </c>
      <c r="Q1" s="101" t="s">
        <v>201</v>
      </c>
      <c r="R1" s="101" t="s">
        <v>202</v>
      </c>
      <c r="S1" s="101" t="s">
        <v>203</v>
      </c>
      <c r="T1" s="101" t="s">
        <v>204</v>
      </c>
      <c r="U1" s="101" t="s">
        <v>205</v>
      </c>
      <c r="V1" s="101" t="s">
        <v>206</v>
      </c>
      <c r="W1" s="101" t="s">
        <v>207</v>
      </c>
      <c r="X1" s="101" t="s">
        <v>208</v>
      </c>
    </row>
    <row r="2" spans="1:24" ht="216">
      <c r="A2" s="101">
        <v>1</v>
      </c>
      <c r="B2" s="102" t="str">
        <f>+'氏名・志望・出席日数'!B3</f>
        <v>第一中　学子</v>
      </c>
      <c r="C2" s="204" t="s">
        <v>232</v>
      </c>
      <c r="D2" s="204" t="s">
        <v>232</v>
      </c>
      <c r="E2" s="204" t="s">
        <v>232</v>
      </c>
      <c r="F2" s="211" t="s">
        <v>232</v>
      </c>
      <c r="G2" s="204" t="s">
        <v>232</v>
      </c>
      <c r="H2" s="204" t="s">
        <v>232</v>
      </c>
      <c r="I2" s="204" t="s">
        <v>232</v>
      </c>
      <c r="J2" s="204"/>
      <c r="K2" s="204" t="s">
        <v>232</v>
      </c>
      <c r="L2" s="204" t="s">
        <v>232</v>
      </c>
      <c r="M2" s="204" t="s">
        <v>232</v>
      </c>
      <c r="N2" s="204" t="s">
        <v>232</v>
      </c>
      <c r="O2" s="207" t="s">
        <v>232</v>
      </c>
      <c r="P2" s="103" t="s">
        <v>210</v>
      </c>
      <c r="Q2" s="101" t="s">
        <v>124</v>
      </c>
      <c r="R2" s="101" t="s">
        <v>124</v>
      </c>
      <c r="S2" s="103" t="s">
        <v>213</v>
      </c>
      <c r="T2" s="101" t="s">
        <v>124</v>
      </c>
      <c r="U2" s="103" t="s">
        <v>221</v>
      </c>
      <c r="V2" s="101" t="s">
        <v>215</v>
      </c>
      <c r="W2" s="101" t="s">
        <v>216</v>
      </c>
      <c r="X2" s="103"/>
    </row>
    <row r="3" spans="1:24" ht="13.5">
      <c r="A3" s="101">
        <v>2</v>
      </c>
      <c r="B3" s="102" t="str">
        <f>+'氏名・志望・出席日数'!B4</f>
        <v>第二中　学太郎</v>
      </c>
      <c r="C3" s="204" t="s">
        <v>121</v>
      </c>
      <c r="D3" s="204" t="s">
        <v>121</v>
      </c>
      <c r="E3" s="204" t="s">
        <v>121</v>
      </c>
      <c r="F3" s="211" t="s">
        <v>121</v>
      </c>
      <c r="G3" s="204" t="s">
        <v>121</v>
      </c>
      <c r="H3" s="204" t="s">
        <v>121</v>
      </c>
      <c r="I3" s="204" t="s">
        <v>121</v>
      </c>
      <c r="J3" s="204" t="s">
        <v>121</v>
      </c>
      <c r="K3" s="204" t="s">
        <v>121</v>
      </c>
      <c r="L3" s="204" t="s">
        <v>121</v>
      </c>
      <c r="M3" s="204" t="s">
        <v>121</v>
      </c>
      <c r="N3" s="204" t="s">
        <v>121</v>
      </c>
      <c r="O3" s="207" t="s">
        <v>121</v>
      </c>
      <c r="P3" s="101" t="s">
        <v>124</v>
      </c>
      <c r="Q3" s="101" t="s">
        <v>146</v>
      </c>
      <c r="R3" s="101" t="s">
        <v>167</v>
      </c>
      <c r="S3" s="101" t="s">
        <v>135</v>
      </c>
      <c r="T3" s="101" t="s">
        <v>124</v>
      </c>
      <c r="U3" s="101" t="s">
        <v>156</v>
      </c>
      <c r="V3" s="101" t="s">
        <v>215</v>
      </c>
      <c r="W3" s="101" t="s">
        <v>216</v>
      </c>
      <c r="X3" s="103"/>
    </row>
    <row r="4" spans="1:24" ht="13.5">
      <c r="A4" s="101">
        <v>3</v>
      </c>
      <c r="B4" s="102" t="str">
        <f>+'氏名・志望・出席日数'!B5</f>
        <v>第三中　学美</v>
      </c>
      <c r="C4" s="204" t="s">
        <v>121</v>
      </c>
      <c r="D4" s="204" t="s">
        <v>121</v>
      </c>
      <c r="E4" s="204" t="s">
        <v>121</v>
      </c>
      <c r="F4" s="211" t="s">
        <v>121</v>
      </c>
      <c r="G4" s="204" t="s">
        <v>121</v>
      </c>
      <c r="H4" s="204" t="s">
        <v>121</v>
      </c>
      <c r="I4" s="204" t="s">
        <v>121</v>
      </c>
      <c r="J4" s="204" t="s">
        <v>121</v>
      </c>
      <c r="K4" s="204" t="s">
        <v>121</v>
      </c>
      <c r="L4" s="204" t="s">
        <v>121</v>
      </c>
      <c r="M4" s="204" t="s">
        <v>121</v>
      </c>
      <c r="N4" s="204" t="s">
        <v>121</v>
      </c>
      <c r="O4" s="207" t="s">
        <v>121</v>
      </c>
      <c r="P4" s="101" t="s">
        <v>125</v>
      </c>
      <c r="Q4" s="101" t="s">
        <v>126</v>
      </c>
      <c r="R4" s="101" t="s">
        <v>140</v>
      </c>
      <c r="S4" s="101" t="s">
        <v>141</v>
      </c>
      <c r="T4" s="101" t="s">
        <v>136</v>
      </c>
      <c r="U4" s="101" t="s">
        <v>137</v>
      </c>
      <c r="V4" s="101" t="s">
        <v>163</v>
      </c>
      <c r="W4" s="101" t="s">
        <v>164</v>
      </c>
      <c r="X4" s="103"/>
    </row>
    <row r="5" spans="1:24" ht="324">
      <c r="A5" s="101">
        <v>4</v>
      </c>
      <c r="B5" s="102" t="str">
        <f>+'氏名・志望・出席日数'!B6</f>
        <v>志学　中太郎</v>
      </c>
      <c r="C5" s="204" t="s">
        <v>121</v>
      </c>
      <c r="D5" s="204" t="s">
        <v>121</v>
      </c>
      <c r="E5" s="204" t="s">
        <v>121</v>
      </c>
      <c r="F5" s="211" t="s">
        <v>121</v>
      </c>
      <c r="G5" s="204" t="s">
        <v>121</v>
      </c>
      <c r="H5" s="204" t="s">
        <v>121</v>
      </c>
      <c r="I5" s="204" t="s">
        <v>121</v>
      </c>
      <c r="J5" s="204" t="s">
        <v>121</v>
      </c>
      <c r="K5" s="204" t="s">
        <v>121</v>
      </c>
      <c r="L5" s="204" t="s">
        <v>121</v>
      </c>
      <c r="M5" s="204" t="s">
        <v>121</v>
      </c>
      <c r="N5" s="204" t="s">
        <v>121</v>
      </c>
      <c r="O5" s="207" t="s">
        <v>121</v>
      </c>
      <c r="P5" s="101" t="s">
        <v>171</v>
      </c>
      <c r="Q5" s="101" t="s">
        <v>184</v>
      </c>
      <c r="R5" s="101" t="s">
        <v>179</v>
      </c>
      <c r="S5" s="103" t="s">
        <v>227</v>
      </c>
      <c r="T5" s="101" t="s">
        <v>187</v>
      </c>
      <c r="U5" s="101" t="s">
        <v>176</v>
      </c>
      <c r="V5" s="101" t="s">
        <v>130</v>
      </c>
      <c r="W5" s="101" t="s">
        <v>123</v>
      </c>
      <c r="X5" s="103"/>
    </row>
    <row r="6" spans="1:24" ht="13.5">
      <c r="A6" s="101">
        <v>5</v>
      </c>
      <c r="B6" s="102" t="str">
        <f>+'氏名・志望・出席日数'!B7</f>
        <v>北三瓶　中代</v>
      </c>
      <c r="C6" s="204" t="s">
        <v>121</v>
      </c>
      <c r="D6" s="204" t="s">
        <v>121</v>
      </c>
      <c r="E6" s="204" t="s">
        <v>121</v>
      </c>
      <c r="F6" s="211" t="s">
        <v>121</v>
      </c>
      <c r="G6" s="204" t="s">
        <v>121</v>
      </c>
      <c r="H6" s="204" t="s">
        <v>121</v>
      </c>
      <c r="I6" s="204" t="s">
        <v>121</v>
      </c>
      <c r="J6" s="204" t="s">
        <v>121</v>
      </c>
      <c r="K6" s="204" t="s">
        <v>121</v>
      </c>
      <c r="L6" s="204" t="s">
        <v>121</v>
      </c>
      <c r="M6" s="204" t="s">
        <v>121</v>
      </c>
      <c r="N6" s="204" t="s">
        <v>121</v>
      </c>
      <c r="O6" s="207" t="s">
        <v>121</v>
      </c>
      <c r="P6" s="101" t="s">
        <v>217</v>
      </c>
      <c r="Q6" s="101" t="s">
        <v>225</v>
      </c>
      <c r="R6" s="101" t="s">
        <v>134</v>
      </c>
      <c r="S6" s="101" t="s">
        <v>128</v>
      </c>
      <c r="T6" s="101" t="s">
        <v>155</v>
      </c>
      <c r="U6" s="101" t="s">
        <v>188</v>
      </c>
      <c r="V6" s="101" t="s">
        <v>130</v>
      </c>
      <c r="W6" s="101" t="s">
        <v>123</v>
      </c>
      <c r="X6" s="103"/>
    </row>
    <row r="7" spans="1:24" ht="216">
      <c r="A7" s="101">
        <v>6</v>
      </c>
      <c r="B7" s="102" t="str">
        <f>+'氏名・志望・出席日数'!B8</f>
        <v>池田　中吉</v>
      </c>
      <c r="C7" s="204" t="s">
        <v>121</v>
      </c>
      <c r="D7" s="204" t="s">
        <v>121</v>
      </c>
      <c r="E7" s="204" t="s">
        <v>121</v>
      </c>
      <c r="F7" s="211" t="s">
        <v>121</v>
      </c>
      <c r="G7" s="204" t="s">
        <v>121</v>
      </c>
      <c r="H7" s="204" t="s">
        <v>121</v>
      </c>
      <c r="I7" s="204" t="s">
        <v>121</v>
      </c>
      <c r="J7" s="204" t="s">
        <v>121</v>
      </c>
      <c r="K7" s="204" t="s">
        <v>121</v>
      </c>
      <c r="L7" s="204" t="s">
        <v>121</v>
      </c>
      <c r="M7" s="204" t="s">
        <v>121</v>
      </c>
      <c r="N7" s="204" t="s">
        <v>121</v>
      </c>
      <c r="O7" s="207" t="s">
        <v>121</v>
      </c>
      <c r="P7" s="103" t="s">
        <v>210</v>
      </c>
      <c r="Q7" s="101" t="s">
        <v>152</v>
      </c>
      <c r="R7" s="101" t="s">
        <v>226</v>
      </c>
      <c r="S7" s="101" t="s">
        <v>186</v>
      </c>
      <c r="T7" s="101" t="s">
        <v>161</v>
      </c>
      <c r="U7" s="101" t="s">
        <v>143</v>
      </c>
      <c r="V7" s="101" t="s">
        <v>144</v>
      </c>
      <c r="W7" s="101" t="s">
        <v>123</v>
      </c>
      <c r="X7" s="103"/>
    </row>
    <row r="8" spans="1:24" ht="243">
      <c r="A8" s="101">
        <v>7</v>
      </c>
      <c r="B8" s="102" t="str">
        <f>+'氏名・志望・出席日数'!B9</f>
        <v>頓原　中助</v>
      </c>
      <c r="C8" s="204" t="s">
        <v>121</v>
      </c>
      <c r="D8" s="204" t="s">
        <v>121</v>
      </c>
      <c r="E8" s="204" t="s">
        <v>121</v>
      </c>
      <c r="F8" s="211" t="s">
        <v>121</v>
      </c>
      <c r="G8" s="204" t="s">
        <v>121</v>
      </c>
      <c r="H8" s="204" t="s">
        <v>121</v>
      </c>
      <c r="I8" s="204" t="s">
        <v>121</v>
      </c>
      <c r="J8" s="204" t="s">
        <v>121</v>
      </c>
      <c r="K8" s="204" t="s">
        <v>121</v>
      </c>
      <c r="L8" s="204" t="s">
        <v>121</v>
      </c>
      <c r="M8" s="204" t="s">
        <v>121</v>
      </c>
      <c r="N8" s="204" t="s">
        <v>121</v>
      </c>
      <c r="O8" s="207" t="s">
        <v>121</v>
      </c>
      <c r="P8" s="103" t="s">
        <v>224</v>
      </c>
      <c r="Q8" s="101" t="s">
        <v>218</v>
      </c>
      <c r="R8" s="101" t="s">
        <v>159</v>
      </c>
      <c r="S8" s="101" t="s">
        <v>174</v>
      </c>
      <c r="T8" s="103" t="s">
        <v>228</v>
      </c>
      <c r="U8" s="101" t="s">
        <v>162</v>
      </c>
      <c r="V8" s="101" t="s">
        <v>122</v>
      </c>
      <c r="W8" s="101" t="s">
        <v>223</v>
      </c>
      <c r="X8" s="103"/>
    </row>
    <row r="9" spans="1:24" ht="13.5">
      <c r="A9" s="101">
        <v>8</v>
      </c>
      <c r="B9" s="102" t="str">
        <f>+'氏名・志望・出席日数'!B10</f>
        <v>平田　光子</v>
      </c>
      <c r="C9" s="204" t="s">
        <v>121</v>
      </c>
      <c r="D9" s="204" t="s">
        <v>121</v>
      </c>
      <c r="E9" s="204" t="s">
        <v>121</v>
      </c>
      <c r="F9" s="211" t="s">
        <v>121</v>
      </c>
      <c r="G9" s="204" t="s">
        <v>121</v>
      </c>
      <c r="H9" s="204" t="s">
        <v>121</v>
      </c>
      <c r="I9" s="204" t="s">
        <v>121</v>
      </c>
      <c r="J9" s="204" t="s">
        <v>121</v>
      </c>
      <c r="K9" s="204" t="s">
        <v>121</v>
      </c>
      <c r="L9" s="204" t="s">
        <v>121</v>
      </c>
      <c r="M9" s="204" t="s">
        <v>121</v>
      </c>
      <c r="N9" s="204" t="s">
        <v>121</v>
      </c>
      <c r="O9" s="207" t="s">
        <v>121</v>
      </c>
      <c r="P9" s="101" t="s">
        <v>183</v>
      </c>
      <c r="Q9" s="101" t="s">
        <v>139</v>
      </c>
      <c r="R9" s="101" t="s">
        <v>173</v>
      </c>
      <c r="S9" s="101" t="s">
        <v>180</v>
      </c>
      <c r="T9" s="101" t="s">
        <v>142</v>
      </c>
      <c r="U9" s="101" t="s">
        <v>150</v>
      </c>
      <c r="V9" s="101" t="s">
        <v>122</v>
      </c>
      <c r="W9" s="101" t="s">
        <v>123</v>
      </c>
      <c r="X9" s="103"/>
    </row>
    <row r="10" spans="1:24" ht="13.5">
      <c r="A10" s="101">
        <v>9</v>
      </c>
      <c r="B10" s="102" t="str">
        <f>+'氏名・志望・出席日数'!B11</f>
        <v>平田　佐香</v>
      </c>
      <c r="C10" s="204" t="s">
        <v>121</v>
      </c>
      <c r="D10" s="204" t="s">
        <v>121</v>
      </c>
      <c r="E10" s="204" t="s">
        <v>121</v>
      </c>
      <c r="F10" s="211" t="s">
        <v>121</v>
      </c>
      <c r="G10" s="204" t="s">
        <v>121</v>
      </c>
      <c r="H10" s="204" t="s">
        <v>121</v>
      </c>
      <c r="I10" s="204" t="s">
        <v>121</v>
      </c>
      <c r="J10" s="204" t="s">
        <v>121</v>
      </c>
      <c r="K10" s="204" t="s">
        <v>121</v>
      </c>
      <c r="L10" s="204" t="s">
        <v>121</v>
      </c>
      <c r="M10" s="204" t="s">
        <v>121</v>
      </c>
      <c r="N10" s="204" t="s">
        <v>121</v>
      </c>
      <c r="O10" s="207" t="s">
        <v>121</v>
      </c>
      <c r="P10" s="101" t="s">
        <v>157</v>
      </c>
      <c r="Q10" s="101" t="s">
        <v>211</v>
      </c>
      <c r="R10" s="101" t="s">
        <v>185</v>
      </c>
      <c r="S10" s="101" t="s">
        <v>148</v>
      </c>
      <c r="T10" s="101" t="s">
        <v>181</v>
      </c>
      <c r="U10" s="101" t="s">
        <v>209</v>
      </c>
      <c r="V10" s="101" t="s">
        <v>222</v>
      </c>
      <c r="W10" s="101" t="s">
        <v>123</v>
      </c>
      <c r="X10" s="103"/>
    </row>
    <row r="11" spans="1:24" ht="364.5">
      <c r="A11" s="101">
        <v>10</v>
      </c>
      <c r="B11" s="102" t="str">
        <f>+'氏名・志望・出席日数'!B12</f>
        <v>市立　旭</v>
      </c>
      <c r="C11" s="204" t="s">
        <v>121</v>
      </c>
      <c r="D11" s="204" t="s">
        <v>121</v>
      </c>
      <c r="E11" s="204" t="s">
        <v>121</v>
      </c>
      <c r="F11" s="211" t="s">
        <v>121</v>
      </c>
      <c r="G11" s="204" t="s">
        <v>121</v>
      </c>
      <c r="H11" s="204" t="s">
        <v>121</v>
      </c>
      <c r="I11" s="204" t="s">
        <v>121</v>
      </c>
      <c r="J11" s="204" t="s">
        <v>121</v>
      </c>
      <c r="K11" s="204" t="s">
        <v>121</v>
      </c>
      <c r="L11" s="204" t="s">
        <v>121</v>
      </c>
      <c r="M11" s="204" t="s">
        <v>121</v>
      </c>
      <c r="N11" s="204" t="s">
        <v>121</v>
      </c>
      <c r="O11" s="207" t="s">
        <v>121</v>
      </c>
      <c r="P11" s="101" t="s">
        <v>177</v>
      </c>
      <c r="Q11" s="101" t="s">
        <v>211</v>
      </c>
      <c r="R11" s="101" t="s">
        <v>147</v>
      </c>
      <c r="S11" s="101" t="s">
        <v>168</v>
      </c>
      <c r="T11" s="103" t="s">
        <v>220</v>
      </c>
      <c r="U11" s="101" t="s">
        <v>182</v>
      </c>
      <c r="V11" s="101" t="s">
        <v>122</v>
      </c>
      <c r="W11" s="101" t="s">
        <v>123</v>
      </c>
      <c r="X11" s="103"/>
    </row>
    <row r="12" spans="1:24" ht="13.5">
      <c r="A12" s="101">
        <v>11</v>
      </c>
      <c r="B12" s="102" t="str">
        <f>+'氏名・志望・出席日数'!B13</f>
        <v>平田中　学斗</v>
      </c>
      <c r="C12" s="204" t="s">
        <v>121</v>
      </c>
      <c r="D12" s="204" t="s">
        <v>121</v>
      </c>
      <c r="E12" s="204" t="s">
        <v>121</v>
      </c>
      <c r="F12" s="211" t="s">
        <v>121</v>
      </c>
      <c r="G12" s="204" t="s">
        <v>121</v>
      </c>
      <c r="H12" s="204" t="s">
        <v>121</v>
      </c>
      <c r="I12" s="204" t="s">
        <v>121</v>
      </c>
      <c r="J12" s="204" t="s">
        <v>121</v>
      </c>
      <c r="K12" s="204" t="s">
        <v>121</v>
      </c>
      <c r="L12" s="204" t="s">
        <v>121</v>
      </c>
      <c r="M12" s="204" t="s">
        <v>121</v>
      </c>
      <c r="N12" s="204" t="s">
        <v>121</v>
      </c>
      <c r="O12" s="207" t="s">
        <v>121</v>
      </c>
      <c r="P12" s="101" t="s">
        <v>132</v>
      </c>
      <c r="Q12" s="101" t="s">
        <v>133</v>
      </c>
      <c r="R12" s="101" t="s">
        <v>219</v>
      </c>
      <c r="S12" s="101" t="s">
        <v>160</v>
      </c>
      <c r="T12" s="101" t="s">
        <v>175</v>
      </c>
      <c r="U12" s="101" t="s">
        <v>124</v>
      </c>
      <c r="V12" s="101" t="s">
        <v>122</v>
      </c>
      <c r="W12" s="101" t="s">
        <v>123</v>
      </c>
      <c r="X12" s="103"/>
    </row>
    <row r="13" spans="1:24" ht="13.5">
      <c r="A13" s="101">
        <v>12</v>
      </c>
      <c r="B13" s="102" t="str">
        <f>+'氏名・志望・出席日数'!B14</f>
        <v>赤来　中弥</v>
      </c>
      <c r="C13" s="204" t="s">
        <v>121</v>
      </c>
      <c r="D13" s="204" t="s">
        <v>121</v>
      </c>
      <c r="E13" s="204" t="s">
        <v>121</v>
      </c>
      <c r="F13" s="211" t="s">
        <v>121</v>
      </c>
      <c r="G13" s="204" t="s">
        <v>121</v>
      </c>
      <c r="H13" s="204" t="s">
        <v>121</v>
      </c>
      <c r="I13" s="204" t="s">
        <v>121</v>
      </c>
      <c r="J13" s="204" t="s">
        <v>121</v>
      </c>
      <c r="K13" s="204" t="s">
        <v>121</v>
      </c>
      <c r="L13" s="204" t="s">
        <v>121</v>
      </c>
      <c r="M13" s="204" t="s">
        <v>121</v>
      </c>
      <c r="N13" s="204" t="s">
        <v>121</v>
      </c>
      <c r="O13" s="207" t="s">
        <v>121</v>
      </c>
      <c r="P13" s="101" t="s">
        <v>145</v>
      </c>
      <c r="Q13" s="101" t="s">
        <v>178</v>
      </c>
      <c r="R13" s="101" t="s">
        <v>153</v>
      </c>
      <c r="S13" s="101" t="s">
        <v>154</v>
      </c>
      <c r="T13" s="101" t="s">
        <v>149</v>
      </c>
      <c r="U13" s="101" t="s">
        <v>124</v>
      </c>
      <c r="V13" s="101" t="s">
        <v>122</v>
      </c>
      <c r="W13" s="101" t="s">
        <v>131</v>
      </c>
      <c r="X13" s="103"/>
    </row>
    <row r="14" spans="1:24" ht="189">
      <c r="A14" s="101">
        <v>13</v>
      </c>
      <c r="B14" s="102" t="str">
        <f>+'氏名・志望・出席日数'!B15</f>
        <v>三刀屋　中</v>
      </c>
      <c r="C14" s="204" t="s">
        <v>121</v>
      </c>
      <c r="D14" s="204" t="s">
        <v>121</v>
      </c>
      <c r="E14" s="204" t="s">
        <v>121</v>
      </c>
      <c r="F14" s="211" t="s">
        <v>121</v>
      </c>
      <c r="G14" s="204" t="s">
        <v>121</v>
      </c>
      <c r="H14" s="204" t="s">
        <v>121</v>
      </c>
      <c r="I14" s="204" t="s">
        <v>121</v>
      </c>
      <c r="J14" s="204" t="s">
        <v>121</v>
      </c>
      <c r="K14" s="204" t="s">
        <v>121</v>
      </c>
      <c r="L14" s="204" t="s">
        <v>121</v>
      </c>
      <c r="M14" s="204" t="s">
        <v>121</v>
      </c>
      <c r="N14" s="204" t="s">
        <v>121</v>
      </c>
      <c r="O14" s="207" t="s">
        <v>121</v>
      </c>
      <c r="P14" s="101" t="s">
        <v>151</v>
      </c>
      <c r="Q14" s="101" t="s">
        <v>172</v>
      </c>
      <c r="R14" s="101" t="s">
        <v>127</v>
      </c>
      <c r="S14" s="103" t="s">
        <v>213</v>
      </c>
      <c r="T14" s="101" t="s">
        <v>129</v>
      </c>
      <c r="U14" s="101" t="s">
        <v>124</v>
      </c>
      <c r="V14" s="101" t="s">
        <v>122</v>
      </c>
      <c r="W14" s="101" t="s">
        <v>131</v>
      </c>
      <c r="X14" s="103"/>
    </row>
    <row r="15" spans="1:24" ht="13.5">
      <c r="A15" s="101">
        <v>14</v>
      </c>
      <c r="B15" s="102" t="str">
        <f>+'氏名・志望・出席日数'!B16</f>
        <v>吉田　中道</v>
      </c>
      <c r="C15" s="204" t="s">
        <v>121</v>
      </c>
      <c r="D15" s="204" t="s">
        <v>121</v>
      </c>
      <c r="E15" s="204" t="s">
        <v>121</v>
      </c>
      <c r="F15" s="211" t="s">
        <v>121</v>
      </c>
      <c r="G15" s="204" t="s">
        <v>121</v>
      </c>
      <c r="H15" s="204" t="s">
        <v>121</v>
      </c>
      <c r="I15" s="204" t="s">
        <v>121</v>
      </c>
      <c r="J15" s="204" t="s">
        <v>121</v>
      </c>
      <c r="K15" s="204" t="s">
        <v>121</v>
      </c>
      <c r="L15" s="204" t="s">
        <v>121</v>
      </c>
      <c r="M15" s="204" t="s">
        <v>121</v>
      </c>
      <c r="N15" s="204" t="s">
        <v>121</v>
      </c>
      <c r="O15" s="207" t="s">
        <v>121</v>
      </c>
      <c r="P15" s="101" t="s">
        <v>165</v>
      </c>
      <c r="Q15" s="101" t="s">
        <v>166</v>
      </c>
      <c r="R15" s="101" t="s">
        <v>212</v>
      </c>
      <c r="S15" s="101" t="s">
        <v>124</v>
      </c>
      <c r="T15" s="101" t="s">
        <v>214</v>
      </c>
      <c r="U15" s="101" t="s">
        <v>124</v>
      </c>
      <c r="V15" s="101" t="s">
        <v>229</v>
      </c>
      <c r="W15" s="101" t="s">
        <v>230</v>
      </c>
      <c r="X15" s="103"/>
    </row>
    <row r="16" spans="1:24" ht="13.5">
      <c r="A16" s="101">
        <v>15</v>
      </c>
      <c r="B16" s="102" t="str">
        <f>+'氏名・志望・出席日数'!B17</f>
        <v>掛合　中里</v>
      </c>
      <c r="C16" s="204" t="s">
        <v>121</v>
      </c>
      <c r="D16" s="204" t="s">
        <v>121</v>
      </c>
      <c r="E16" s="204" t="s">
        <v>121</v>
      </c>
      <c r="F16" s="211" t="s">
        <v>121</v>
      </c>
      <c r="G16" s="204" t="s">
        <v>121</v>
      </c>
      <c r="H16" s="204" t="s">
        <v>121</v>
      </c>
      <c r="I16" s="204" t="s">
        <v>121</v>
      </c>
      <c r="J16" s="204" t="s">
        <v>121</v>
      </c>
      <c r="K16" s="204" t="s">
        <v>121</v>
      </c>
      <c r="L16" s="204" t="s">
        <v>121</v>
      </c>
      <c r="M16" s="204" t="s">
        <v>121</v>
      </c>
      <c r="N16" s="204" t="s">
        <v>121</v>
      </c>
      <c r="O16" s="207" t="s">
        <v>121</v>
      </c>
      <c r="P16" s="101" t="s">
        <v>138</v>
      </c>
      <c r="Q16" s="101" t="s">
        <v>158</v>
      </c>
      <c r="R16" s="101" t="s">
        <v>212</v>
      </c>
      <c r="S16" s="101" t="s">
        <v>124</v>
      </c>
      <c r="T16" s="101" t="s">
        <v>214</v>
      </c>
      <c r="U16" s="101" t="s">
        <v>124</v>
      </c>
      <c r="V16" s="101" t="s">
        <v>169</v>
      </c>
      <c r="W16" s="101" t="s">
        <v>170</v>
      </c>
      <c r="X16" s="103"/>
    </row>
    <row r="17" spans="1:24" ht="13.5">
      <c r="A17" s="101">
        <v>16</v>
      </c>
      <c r="B17" s="102">
        <f>+'氏名・志望・出席日数'!B18</f>
        <v>0</v>
      </c>
      <c r="C17" s="204"/>
      <c r="D17" s="204"/>
      <c r="E17" s="204"/>
      <c r="F17" s="211"/>
      <c r="G17" s="204"/>
      <c r="H17" s="204"/>
      <c r="I17" s="204"/>
      <c r="J17" s="204"/>
      <c r="K17" s="204"/>
      <c r="L17" s="204"/>
      <c r="M17" s="204"/>
      <c r="N17" s="204"/>
      <c r="O17" s="207"/>
      <c r="X17" s="103"/>
    </row>
    <row r="18" spans="1:24" ht="13.5">
      <c r="A18" s="101">
        <v>17</v>
      </c>
      <c r="B18" s="102">
        <f>+'氏名・志望・出席日数'!B19</f>
        <v>0</v>
      </c>
      <c r="C18" s="204"/>
      <c r="D18" s="204"/>
      <c r="E18" s="204"/>
      <c r="F18" s="211"/>
      <c r="G18" s="204"/>
      <c r="H18" s="204"/>
      <c r="I18" s="204"/>
      <c r="J18" s="204"/>
      <c r="K18" s="204"/>
      <c r="L18" s="204"/>
      <c r="M18" s="204"/>
      <c r="N18" s="204"/>
      <c r="O18" s="207"/>
      <c r="X18" s="103"/>
    </row>
    <row r="19" spans="1:24" ht="13.5">
      <c r="A19" s="101">
        <v>18</v>
      </c>
      <c r="B19" s="102">
        <f>+'氏名・志望・出席日数'!B20</f>
        <v>0</v>
      </c>
      <c r="C19" s="204"/>
      <c r="D19" s="204"/>
      <c r="E19" s="204"/>
      <c r="F19" s="211"/>
      <c r="G19" s="204"/>
      <c r="H19" s="204"/>
      <c r="I19" s="204"/>
      <c r="J19" s="204"/>
      <c r="K19" s="204"/>
      <c r="L19" s="204"/>
      <c r="M19" s="204"/>
      <c r="N19" s="204"/>
      <c r="O19" s="207"/>
      <c r="X19" s="103"/>
    </row>
    <row r="20" spans="1:24" ht="13.5">
      <c r="A20" s="101">
        <v>19</v>
      </c>
      <c r="B20" s="102">
        <f>+'氏名・志望・出席日数'!B21</f>
        <v>0</v>
      </c>
      <c r="C20" s="204"/>
      <c r="D20" s="204"/>
      <c r="E20" s="204"/>
      <c r="F20" s="211"/>
      <c r="G20" s="204"/>
      <c r="H20" s="204"/>
      <c r="I20" s="204"/>
      <c r="J20" s="204"/>
      <c r="K20" s="204"/>
      <c r="L20" s="204"/>
      <c r="M20" s="204"/>
      <c r="N20" s="204"/>
      <c r="O20" s="207"/>
      <c r="X20" s="103"/>
    </row>
    <row r="21" spans="1:24" ht="13.5">
      <c r="A21" s="101">
        <v>20</v>
      </c>
      <c r="B21" s="102">
        <f>+'氏名・志望・出席日数'!B22</f>
        <v>0</v>
      </c>
      <c r="C21" s="204"/>
      <c r="D21" s="204"/>
      <c r="E21" s="204"/>
      <c r="F21" s="211"/>
      <c r="G21" s="204"/>
      <c r="H21" s="204"/>
      <c r="I21" s="204"/>
      <c r="J21" s="204"/>
      <c r="K21" s="204"/>
      <c r="L21" s="204"/>
      <c r="M21" s="204"/>
      <c r="N21" s="204"/>
      <c r="O21" s="207"/>
      <c r="X21" s="103"/>
    </row>
    <row r="22" spans="1:24" ht="13.5">
      <c r="A22" s="101">
        <v>21</v>
      </c>
      <c r="B22" s="102">
        <f>+'氏名・志望・出席日数'!B23</f>
        <v>0</v>
      </c>
      <c r="C22" s="204"/>
      <c r="D22" s="204"/>
      <c r="E22" s="204"/>
      <c r="F22" s="211"/>
      <c r="G22" s="204"/>
      <c r="H22" s="204"/>
      <c r="I22" s="204"/>
      <c r="J22" s="204"/>
      <c r="K22" s="204"/>
      <c r="L22" s="204"/>
      <c r="M22" s="204"/>
      <c r="N22" s="204"/>
      <c r="O22" s="207"/>
      <c r="X22" s="103"/>
    </row>
    <row r="23" spans="1:24" ht="13.5">
      <c r="A23" s="101">
        <v>22</v>
      </c>
      <c r="B23" s="102">
        <f>+'氏名・志望・出席日数'!B24</f>
        <v>0</v>
      </c>
      <c r="C23" s="204"/>
      <c r="D23" s="204"/>
      <c r="E23" s="204"/>
      <c r="F23" s="211"/>
      <c r="G23" s="204"/>
      <c r="H23" s="204"/>
      <c r="I23" s="204"/>
      <c r="J23" s="204"/>
      <c r="K23" s="204"/>
      <c r="L23" s="204"/>
      <c r="M23" s="204"/>
      <c r="N23" s="204"/>
      <c r="O23" s="207"/>
      <c r="X23" s="103"/>
    </row>
    <row r="24" spans="1:24" ht="13.5">
      <c r="A24" s="101">
        <v>23</v>
      </c>
      <c r="B24" s="102">
        <f>+'氏名・志望・出席日数'!B25</f>
        <v>0</v>
      </c>
      <c r="C24" s="204"/>
      <c r="D24" s="204"/>
      <c r="E24" s="204"/>
      <c r="F24" s="211"/>
      <c r="G24" s="204"/>
      <c r="H24" s="204"/>
      <c r="I24" s="204"/>
      <c r="J24" s="204"/>
      <c r="K24" s="204"/>
      <c r="L24" s="204"/>
      <c r="M24" s="204"/>
      <c r="N24" s="204"/>
      <c r="O24" s="207"/>
      <c r="X24" s="103"/>
    </row>
    <row r="25" spans="1:24" ht="13.5">
      <c r="A25" s="101">
        <v>24</v>
      </c>
      <c r="B25" s="102">
        <f>+'氏名・志望・出席日数'!B26</f>
        <v>0</v>
      </c>
      <c r="C25" s="204"/>
      <c r="D25" s="204"/>
      <c r="E25" s="204"/>
      <c r="F25" s="211"/>
      <c r="G25" s="204"/>
      <c r="H25" s="204"/>
      <c r="I25" s="204"/>
      <c r="J25" s="204"/>
      <c r="K25" s="204"/>
      <c r="L25" s="204"/>
      <c r="M25" s="204"/>
      <c r="N25" s="204"/>
      <c r="O25" s="207"/>
      <c r="X25" s="103"/>
    </row>
    <row r="26" spans="1:24" ht="13.5">
      <c r="A26" s="101">
        <v>25</v>
      </c>
      <c r="B26" s="102">
        <f>+'氏名・志望・出席日数'!B27</f>
        <v>0</v>
      </c>
      <c r="C26" s="204"/>
      <c r="D26" s="204"/>
      <c r="E26" s="204"/>
      <c r="F26" s="211"/>
      <c r="G26" s="204"/>
      <c r="H26" s="204"/>
      <c r="I26" s="204"/>
      <c r="J26" s="204"/>
      <c r="K26" s="204"/>
      <c r="L26" s="204"/>
      <c r="M26" s="204"/>
      <c r="N26" s="204"/>
      <c r="O26" s="207"/>
      <c r="X26" s="103"/>
    </row>
    <row r="27" spans="1:24" ht="13.5">
      <c r="A27" s="101">
        <v>26</v>
      </c>
      <c r="B27" s="102">
        <f>+'氏名・志望・出席日数'!B28</f>
        <v>0</v>
      </c>
      <c r="C27" s="204"/>
      <c r="D27" s="204"/>
      <c r="E27" s="204"/>
      <c r="F27" s="211"/>
      <c r="G27" s="204"/>
      <c r="H27" s="204"/>
      <c r="I27" s="204"/>
      <c r="J27" s="204"/>
      <c r="K27" s="204"/>
      <c r="L27" s="204"/>
      <c r="M27" s="204"/>
      <c r="N27" s="204"/>
      <c r="O27" s="207"/>
      <c r="S27" s="103"/>
      <c r="U27" s="103"/>
      <c r="X27" s="103"/>
    </row>
    <row r="28" spans="1:24" ht="13.5">
      <c r="A28" s="101">
        <v>27</v>
      </c>
      <c r="B28" s="102">
        <f>+'氏名・志望・出席日数'!B29</f>
        <v>0</v>
      </c>
      <c r="C28" s="204"/>
      <c r="D28" s="204"/>
      <c r="E28" s="204"/>
      <c r="F28" s="211"/>
      <c r="G28" s="204"/>
      <c r="H28" s="204"/>
      <c r="I28" s="204"/>
      <c r="J28" s="204"/>
      <c r="K28" s="204"/>
      <c r="L28" s="204"/>
      <c r="M28" s="204"/>
      <c r="N28" s="204"/>
      <c r="O28" s="207"/>
      <c r="X28" s="103"/>
    </row>
    <row r="29" spans="1:24" ht="13.5">
      <c r="A29" s="101">
        <v>28</v>
      </c>
      <c r="B29" s="102">
        <f>+'氏名・志望・出席日数'!B30</f>
        <v>0</v>
      </c>
      <c r="C29" s="204"/>
      <c r="D29" s="204"/>
      <c r="E29" s="204"/>
      <c r="F29" s="211"/>
      <c r="G29" s="204"/>
      <c r="H29" s="204"/>
      <c r="I29" s="204"/>
      <c r="J29" s="204"/>
      <c r="K29" s="204"/>
      <c r="L29" s="204"/>
      <c r="M29" s="204"/>
      <c r="N29" s="204"/>
      <c r="O29" s="207"/>
      <c r="X29" s="103"/>
    </row>
    <row r="30" spans="1:24" ht="13.5">
      <c r="A30" s="101">
        <v>29</v>
      </c>
      <c r="B30" s="102">
        <f>+'氏名・志望・出席日数'!B31</f>
        <v>0</v>
      </c>
      <c r="C30" s="204"/>
      <c r="D30" s="204"/>
      <c r="E30" s="204"/>
      <c r="F30" s="211"/>
      <c r="G30" s="204"/>
      <c r="H30" s="204"/>
      <c r="I30" s="204"/>
      <c r="J30" s="204"/>
      <c r="K30" s="204"/>
      <c r="L30" s="204"/>
      <c r="M30" s="204"/>
      <c r="N30" s="204"/>
      <c r="O30" s="207"/>
      <c r="X30" s="103"/>
    </row>
    <row r="31" spans="1:24" ht="13.5">
      <c r="A31" s="101">
        <v>30</v>
      </c>
      <c r="B31" s="102">
        <f>+'氏名・志望・出席日数'!B32</f>
        <v>0</v>
      </c>
      <c r="C31" s="204"/>
      <c r="D31" s="204"/>
      <c r="E31" s="204"/>
      <c r="F31" s="211"/>
      <c r="G31" s="204"/>
      <c r="H31" s="204"/>
      <c r="I31" s="204"/>
      <c r="J31" s="204"/>
      <c r="K31" s="204"/>
      <c r="L31" s="204"/>
      <c r="M31" s="204"/>
      <c r="N31" s="204"/>
      <c r="O31" s="207"/>
      <c r="X31" s="103"/>
    </row>
    <row r="32" spans="1:24" ht="13.5">
      <c r="A32" s="101">
        <v>31</v>
      </c>
      <c r="B32" s="102">
        <f>+'氏名・志望・出席日数'!B33</f>
        <v>0</v>
      </c>
      <c r="C32" s="204"/>
      <c r="D32" s="204"/>
      <c r="E32" s="204"/>
      <c r="F32" s="211"/>
      <c r="G32" s="204"/>
      <c r="H32" s="204"/>
      <c r="I32" s="204"/>
      <c r="J32" s="204"/>
      <c r="K32" s="204"/>
      <c r="L32" s="204"/>
      <c r="M32" s="204"/>
      <c r="N32" s="204"/>
      <c r="O32" s="207"/>
      <c r="X32" s="103"/>
    </row>
    <row r="33" spans="1:24" ht="13.5">
      <c r="A33" s="101">
        <v>32</v>
      </c>
      <c r="B33" s="102">
        <f>+'氏名・志望・出席日数'!B34</f>
        <v>0</v>
      </c>
      <c r="C33" s="204"/>
      <c r="D33" s="204"/>
      <c r="E33" s="204"/>
      <c r="F33" s="211"/>
      <c r="G33" s="204"/>
      <c r="H33" s="204"/>
      <c r="I33" s="204"/>
      <c r="J33" s="204"/>
      <c r="K33" s="204"/>
      <c r="L33" s="204"/>
      <c r="M33" s="204"/>
      <c r="N33" s="204"/>
      <c r="O33" s="207"/>
      <c r="X33" s="103"/>
    </row>
    <row r="34" spans="1:24" ht="13.5">
      <c r="A34" s="101">
        <v>33</v>
      </c>
      <c r="B34" s="102">
        <f>+'氏名・志望・出席日数'!B35</f>
        <v>0</v>
      </c>
      <c r="C34" s="204"/>
      <c r="D34" s="204"/>
      <c r="E34" s="204"/>
      <c r="F34" s="211"/>
      <c r="G34" s="204"/>
      <c r="H34" s="204"/>
      <c r="I34" s="204"/>
      <c r="J34" s="204"/>
      <c r="K34" s="204"/>
      <c r="L34" s="204"/>
      <c r="M34" s="204"/>
      <c r="N34" s="204"/>
      <c r="O34" s="207"/>
      <c r="X34" s="103"/>
    </row>
    <row r="35" spans="1:24" ht="13.5">
      <c r="A35" s="101">
        <v>34</v>
      </c>
      <c r="B35" s="102">
        <f>+'氏名・志望・出席日数'!B36</f>
        <v>0</v>
      </c>
      <c r="C35" s="204"/>
      <c r="D35" s="204"/>
      <c r="E35" s="204"/>
      <c r="F35" s="211"/>
      <c r="G35" s="204"/>
      <c r="H35" s="204"/>
      <c r="I35" s="204"/>
      <c r="J35" s="204"/>
      <c r="K35" s="204"/>
      <c r="L35" s="204"/>
      <c r="M35" s="204"/>
      <c r="N35" s="204"/>
      <c r="O35" s="207"/>
      <c r="X35" s="103"/>
    </row>
    <row r="36" spans="1:24" ht="13.5">
      <c r="A36" s="101">
        <v>35</v>
      </c>
      <c r="B36" s="102">
        <f>+'氏名・志望・出席日数'!B37</f>
        <v>0</v>
      </c>
      <c r="C36" s="204"/>
      <c r="D36" s="204"/>
      <c r="E36" s="204"/>
      <c r="F36" s="211"/>
      <c r="G36" s="204"/>
      <c r="H36" s="204"/>
      <c r="I36" s="204"/>
      <c r="J36" s="204"/>
      <c r="K36" s="204"/>
      <c r="L36" s="204"/>
      <c r="M36" s="204"/>
      <c r="N36" s="204"/>
      <c r="O36" s="207"/>
      <c r="X36" s="103"/>
    </row>
    <row r="37" spans="1:24" ht="13.5">
      <c r="A37" s="101">
        <v>36</v>
      </c>
      <c r="B37" s="102">
        <f>+'氏名・志望・出席日数'!B38</f>
        <v>0</v>
      </c>
      <c r="C37" s="204"/>
      <c r="D37" s="204"/>
      <c r="E37" s="204"/>
      <c r="F37" s="211"/>
      <c r="G37" s="204"/>
      <c r="H37" s="204"/>
      <c r="I37" s="204"/>
      <c r="J37" s="204"/>
      <c r="K37" s="204"/>
      <c r="L37" s="204"/>
      <c r="M37" s="204"/>
      <c r="N37" s="204"/>
      <c r="O37" s="207"/>
      <c r="X37" s="103"/>
    </row>
    <row r="38" spans="1:24" ht="13.5">
      <c r="A38" s="101">
        <v>37</v>
      </c>
      <c r="B38" s="102">
        <f>+'氏名・志望・出席日数'!B39</f>
        <v>0</v>
      </c>
      <c r="C38" s="204"/>
      <c r="D38" s="204"/>
      <c r="E38" s="204"/>
      <c r="F38" s="211"/>
      <c r="G38" s="204"/>
      <c r="H38" s="204"/>
      <c r="I38" s="204"/>
      <c r="J38" s="204"/>
      <c r="K38" s="204"/>
      <c r="L38" s="204"/>
      <c r="M38" s="204"/>
      <c r="N38" s="204"/>
      <c r="O38" s="207"/>
      <c r="X38" s="103"/>
    </row>
    <row r="39" spans="1:24" ht="13.5">
      <c r="A39" s="101">
        <v>38</v>
      </c>
      <c r="B39" s="102">
        <f>+'氏名・志望・出席日数'!B40</f>
        <v>0</v>
      </c>
      <c r="C39" s="204"/>
      <c r="D39" s="204"/>
      <c r="E39" s="204"/>
      <c r="F39" s="211"/>
      <c r="G39" s="204"/>
      <c r="H39" s="204"/>
      <c r="I39" s="204"/>
      <c r="J39" s="204"/>
      <c r="K39" s="204"/>
      <c r="L39" s="204"/>
      <c r="M39" s="204"/>
      <c r="N39" s="204"/>
      <c r="O39" s="207"/>
      <c r="R39" s="103"/>
      <c r="X39" s="103"/>
    </row>
    <row r="40" spans="1:24" ht="13.5">
      <c r="A40" s="101">
        <v>39</v>
      </c>
      <c r="B40" s="102">
        <f>+'氏名・志望・出席日数'!B41</f>
        <v>0</v>
      </c>
      <c r="C40" s="204"/>
      <c r="D40" s="204"/>
      <c r="E40" s="204"/>
      <c r="F40" s="211"/>
      <c r="G40" s="204"/>
      <c r="H40" s="204"/>
      <c r="I40" s="204"/>
      <c r="J40" s="204"/>
      <c r="K40" s="204"/>
      <c r="L40" s="204"/>
      <c r="M40" s="204"/>
      <c r="N40" s="204"/>
      <c r="O40" s="207"/>
      <c r="X40" s="103"/>
    </row>
    <row r="41" spans="1:24" ht="13.5">
      <c r="A41" s="101">
        <v>40</v>
      </c>
      <c r="B41" s="102">
        <f>+'氏名・志望・出席日数'!B42</f>
        <v>0</v>
      </c>
      <c r="C41" s="204"/>
      <c r="D41" s="204"/>
      <c r="E41" s="204"/>
      <c r="F41" s="211"/>
      <c r="G41" s="204"/>
      <c r="H41" s="204"/>
      <c r="I41" s="204"/>
      <c r="J41" s="204"/>
      <c r="K41" s="204"/>
      <c r="L41" s="204"/>
      <c r="M41" s="204"/>
      <c r="N41" s="204"/>
      <c r="O41" s="207"/>
      <c r="X41" s="103"/>
    </row>
    <row r="42" spans="1:24" ht="14.25" thickBot="1">
      <c r="A42" s="101">
        <v>41</v>
      </c>
      <c r="B42" s="102">
        <f>+'氏名・志望・出席日数'!B43</f>
        <v>0</v>
      </c>
      <c r="C42" s="204"/>
      <c r="D42" s="204"/>
      <c r="E42" s="204"/>
      <c r="F42" s="212"/>
      <c r="G42" s="208"/>
      <c r="H42" s="208"/>
      <c r="I42" s="208"/>
      <c r="J42" s="208"/>
      <c r="K42" s="208"/>
      <c r="L42" s="208"/>
      <c r="M42" s="208"/>
      <c r="N42" s="208"/>
      <c r="O42" s="209"/>
      <c r="X42" s="103"/>
    </row>
    <row r="43" spans="1:32" ht="13.5">
      <c r="A43" s="101">
        <v>1</v>
      </c>
      <c r="B43" s="102">
        <v>2</v>
      </c>
      <c r="C43" s="101">
        <v>3</v>
      </c>
      <c r="D43" s="101">
        <v>4</v>
      </c>
      <c r="E43" s="102">
        <v>5</v>
      </c>
      <c r="F43" s="101">
        <v>6</v>
      </c>
      <c r="G43" s="101">
        <v>7</v>
      </c>
      <c r="H43" s="102">
        <v>8</v>
      </c>
      <c r="I43" s="101">
        <v>9</v>
      </c>
      <c r="J43" s="101">
        <v>10</v>
      </c>
      <c r="K43" s="102">
        <v>11</v>
      </c>
      <c r="L43" s="101">
        <v>12</v>
      </c>
      <c r="M43" s="101">
        <v>13</v>
      </c>
      <c r="N43" s="102">
        <v>14</v>
      </c>
      <c r="O43" s="101">
        <v>15</v>
      </c>
      <c r="P43" s="101">
        <v>16</v>
      </c>
      <c r="Q43" s="102">
        <v>17</v>
      </c>
      <c r="R43" s="101">
        <v>18</v>
      </c>
      <c r="S43" s="101">
        <v>19</v>
      </c>
      <c r="T43" s="102">
        <v>20</v>
      </c>
      <c r="U43" s="101">
        <v>21</v>
      </c>
      <c r="V43" s="101">
        <v>22</v>
      </c>
      <c r="W43" s="102">
        <v>23</v>
      </c>
      <c r="X43" s="101">
        <v>24</v>
      </c>
      <c r="Z43" s="102"/>
      <c r="AC43" s="102"/>
      <c r="AF43" s="102"/>
    </row>
    <row r="44" ht="13.5">
      <c r="B44" s="102"/>
    </row>
    <row r="45" ht="13.5">
      <c r="B45" s="102"/>
    </row>
    <row r="46" ht="13.5">
      <c r="B46" s="102"/>
    </row>
    <row r="47" ht="13.5">
      <c r="B47" s="102" t="s">
        <v>231</v>
      </c>
    </row>
    <row r="48" ht="13.5">
      <c r="B48" s="102" t="s">
        <v>232</v>
      </c>
    </row>
    <row r="49" ht="13.5">
      <c r="B49" s="102" t="s">
        <v>233</v>
      </c>
    </row>
  </sheetData>
  <conditionalFormatting sqref="C2:O42">
    <cfRule type="cellIs" priority="1" dxfId="0" operator="equal" stopIfTrue="1">
      <formula>$B$47</formula>
    </cfRule>
    <cfRule type="cellIs" priority="2" dxfId="2" operator="equal" stopIfTrue="1">
      <formula>$B$49</formula>
    </cfRule>
  </conditionalFormatting>
  <dataValidations count="1">
    <dataValidation type="list" allowBlank="1" showInputMessage="1" showErrorMessage="1" sqref="C2:O42">
      <formula1>$B$47:$B$49</formula1>
    </dataValidation>
  </dataValidation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1"/>
  <dimension ref="A2:BH313"/>
  <sheetViews>
    <sheetView view="pageBreakPreview" zoomScale="50" zoomScaleSheetLayoutView="50" workbookViewId="0" topLeftCell="A1">
      <selection activeCell="BH30" sqref="BH30"/>
    </sheetView>
  </sheetViews>
  <sheetFormatPr defaultColWidth="9.00390625" defaultRowHeight="13.5"/>
  <cols>
    <col min="1" max="2" width="3.125" style="0" customWidth="1"/>
    <col min="3" max="3" width="5.625" style="0" customWidth="1"/>
    <col min="4" max="39" width="3.00390625" style="0" customWidth="1"/>
    <col min="40" max="41" width="1.4921875" style="0" customWidth="1"/>
    <col min="42" max="42" width="15.25390625" style="0" customWidth="1"/>
    <col min="43" max="43" width="4.125" style="0" customWidth="1"/>
    <col min="44" max="45" width="2.375" style="0" customWidth="1"/>
    <col min="46" max="54" width="3.50390625" style="0" customWidth="1"/>
    <col min="55" max="55" width="2.00390625" style="0" customWidth="1"/>
    <col min="56" max="56" width="8.50390625" style="0" customWidth="1"/>
    <col min="57" max="57" width="10.75390625" style="0" customWidth="1"/>
    <col min="58" max="58" width="1.12109375" style="0" customWidth="1"/>
  </cols>
  <sheetData>
    <row r="1" s="189" customFormat="1" ht="14.25" thickBot="1"/>
    <row r="2" spans="3:42" s="189" customFormat="1" ht="28.5" customHeight="1">
      <c r="C2" s="506" t="s">
        <v>268</v>
      </c>
      <c r="D2" s="506"/>
      <c r="E2" s="506"/>
      <c r="F2" s="506"/>
      <c r="G2" s="506"/>
      <c r="H2" s="507">
        <v>2</v>
      </c>
      <c r="I2" s="508"/>
      <c r="J2" s="506" t="s">
        <v>269</v>
      </c>
      <c r="K2" s="506"/>
      <c r="M2" s="190"/>
      <c r="N2" s="511" t="str">
        <f>+C15</f>
        <v>第二中　学太郎</v>
      </c>
      <c r="O2" s="511"/>
      <c r="P2" s="511"/>
      <c r="Q2" s="511"/>
      <c r="R2" s="511"/>
      <c r="S2" s="511"/>
      <c r="T2" s="511"/>
      <c r="U2" s="511"/>
      <c r="V2" s="511"/>
      <c r="W2" s="511"/>
      <c r="X2" s="511"/>
      <c r="Y2" s="511"/>
      <c r="Z2" s="511"/>
      <c r="AA2" s="190"/>
      <c r="AB2" s="190"/>
      <c r="AC2" s="190"/>
      <c r="AD2" s="190"/>
      <c r="AE2" s="190"/>
      <c r="AF2" s="190"/>
      <c r="AG2" s="190"/>
      <c r="AH2" s="192" t="s">
        <v>270</v>
      </c>
      <c r="AI2" s="190"/>
      <c r="AJ2" s="190"/>
      <c r="AK2" s="190"/>
      <c r="AL2" s="190"/>
      <c r="AM2" s="190"/>
      <c r="AN2" s="190"/>
      <c r="AO2" s="190"/>
      <c r="AP2" s="190"/>
    </row>
    <row r="3" spans="3:42" s="189" customFormat="1" ht="18.75" customHeight="1" thickBot="1">
      <c r="C3" s="506"/>
      <c r="D3" s="506"/>
      <c r="E3" s="506"/>
      <c r="F3" s="506"/>
      <c r="G3" s="506"/>
      <c r="H3" s="509"/>
      <c r="I3" s="510"/>
      <c r="J3" s="506"/>
      <c r="K3" s="506"/>
      <c r="M3" s="190"/>
      <c r="N3" s="511"/>
      <c r="O3" s="511"/>
      <c r="P3" s="511"/>
      <c r="Q3" s="511"/>
      <c r="R3" s="511"/>
      <c r="S3" s="511"/>
      <c r="T3" s="511"/>
      <c r="U3" s="511"/>
      <c r="V3" s="511"/>
      <c r="W3" s="511"/>
      <c r="X3" s="511"/>
      <c r="Y3" s="511"/>
      <c r="Z3" s="511"/>
      <c r="AA3" s="190"/>
      <c r="AB3" s="190"/>
      <c r="AC3" s="190"/>
      <c r="AD3" s="190"/>
      <c r="AE3" s="190"/>
      <c r="AF3" s="190"/>
      <c r="AG3" s="190"/>
      <c r="AH3" s="190"/>
      <c r="AI3" s="190"/>
      <c r="AJ3" s="190"/>
      <c r="AK3" s="190"/>
      <c r="AL3" s="190"/>
      <c r="AM3" s="190"/>
      <c r="AN3" s="190"/>
      <c r="AO3" s="190"/>
      <c r="AP3" s="190"/>
    </row>
    <row r="4" spans="3:42" s="189" customFormat="1" ht="18.75" customHeight="1">
      <c r="C4" s="100"/>
      <c r="D4" s="100"/>
      <c r="E4" s="100"/>
      <c r="F4" s="100"/>
      <c r="G4" s="100"/>
      <c r="H4" s="191"/>
      <c r="I4" s="191"/>
      <c r="J4" s="100"/>
      <c r="K4" s="10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row>
    <row r="5" spans="2:5" ht="13.5">
      <c r="B5" s="483" t="s">
        <v>9</v>
      </c>
      <c r="C5" s="322"/>
      <c r="D5" s="322"/>
      <c r="E5" s="322"/>
    </row>
    <row r="6" spans="2:31" ht="14.25" thickBot="1">
      <c r="B6" s="1"/>
      <c r="C6" s="5"/>
      <c r="AB6" s="92"/>
      <c r="AC6" s="92"/>
      <c r="AD6" s="92"/>
      <c r="AE6" s="92"/>
    </row>
    <row r="7" spans="1:57" ht="12" customHeight="1" thickTop="1">
      <c r="A7" s="321"/>
      <c r="B7" s="322"/>
      <c r="C7" s="7"/>
      <c r="D7" s="7"/>
      <c r="E7" s="8"/>
      <c r="F7" s="8"/>
      <c r="G7" s="8"/>
      <c r="H7" s="8"/>
      <c r="I7" s="8"/>
      <c r="J7" s="8"/>
      <c r="K7" s="8"/>
      <c r="L7" s="8"/>
      <c r="M7" s="8"/>
      <c r="N7" s="8"/>
      <c r="O7" s="8"/>
      <c r="P7" s="8"/>
      <c r="Q7" s="8"/>
      <c r="R7" s="8"/>
      <c r="S7" s="3"/>
      <c r="T7" s="3"/>
      <c r="U7" s="27" t="s">
        <v>0</v>
      </c>
      <c r="V7" s="342" t="s">
        <v>10</v>
      </c>
      <c r="W7" s="341"/>
      <c r="X7" s="341"/>
      <c r="Y7" s="341"/>
      <c r="Z7" s="341"/>
      <c r="AA7" s="28"/>
      <c r="AB7" s="4"/>
      <c r="AC7" s="93"/>
      <c r="AD7" s="10"/>
      <c r="AE7" s="10"/>
      <c r="AF7" s="219" t="s">
        <v>39</v>
      </c>
      <c r="AG7" s="341"/>
      <c r="AH7" s="341"/>
      <c r="AI7" s="341"/>
      <c r="AJ7" s="341"/>
      <c r="AK7" s="341"/>
      <c r="AL7" s="341"/>
      <c r="AM7" s="341"/>
      <c r="AN7" s="341"/>
      <c r="AO7" s="341"/>
      <c r="AP7" s="228"/>
      <c r="AQ7" s="219" t="s">
        <v>42</v>
      </c>
      <c r="AR7" s="341"/>
      <c r="AS7" s="341"/>
      <c r="AT7" s="341"/>
      <c r="AU7" s="341"/>
      <c r="AV7" s="341"/>
      <c r="AW7" s="341"/>
      <c r="AX7" s="341"/>
      <c r="AY7" s="341"/>
      <c r="AZ7" s="341"/>
      <c r="BA7" s="341"/>
      <c r="BB7" s="341"/>
      <c r="BC7" s="341"/>
      <c r="BD7" s="361" t="s">
        <v>116</v>
      </c>
      <c r="BE7" s="362"/>
    </row>
    <row r="8" spans="1:57" ht="12" customHeight="1">
      <c r="A8" s="321"/>
      <c r="B8" s="322"/>
      <c r="C8" s="7"/>
      <c r="D8" s="7"/>
      <c r="E8" s="8"/>
      <c r="F8" s="8"/>
      <c r="G8" s="8"/>
      <c r="H8" s="8"/>
      <c r="I8" s="8"/>
      <c r="J8" s="8"/>
      <c r="K8" s="8"/>
      <c r="L8" s="8"/>
      <c r="M8" s="8"/>
      <c r="N8" s="8"/>
      <c r="O8" s="8"/>
      <c r="P8" s="8"/>
      <c r="Q8" s="8"/>
      <c r="R8" s="8"/>
      <c r="S8" s="3"/>
      <c r="T8" s="3"/>
      <c r="U8" s="29"/>
      <c r="V8" s="220"/>
      <c r="W8" s="220"/>
      <c r="X8" s="220"/>
      <c r="Y8" s="220"/>
      <c r="Z8" s="220"/>
      <c r="AA8" s="30"/>
      <c r="AB8" s="4"/>
      <c r="AC8" s="10"/>
      <c r="AD8" s="10"/>
      <c r="AE8" s="10"/>
      <c r="AF8" s="217"/>
      <c r="AG8" s="221"/>
      <c r="AH8" s="221"/>
      <c r="AI8" s="221"/>
      <c r="AJ8" s="221"/>
      <c r="AK8" s="221"/>
      <c r="AL8" s="221"/>
      <c r="AM8" s="221"/>
      <c r="AN8" s="221"/>
      <c r="AO8" s="221"/>
      <c r="AP8" s="218"/>
      <c r="AQ8" s="217"/>
      <c r="AR8" s="221"/>
      <c r="AS8" s="221"/>
      <c r="AT8" s="221"/>
      <c r="AU8" s="221"/>
      <c r="AV8" s="221"/>
      <c r="AW8" s="221"/>
      <c r="AX8" s="221"/>
      <c r="AY8" s="221"/>
      <c r="AZ8" s="221"/>
      <c r="BA8" s="221"/>
      <c r="BB8" s="221"/>
      <c r="BC8" s="221"/>
      <c r="BD8" s="363"/>
      <c r="BE8" s="364"/>
    </row>
    <row r="9" spans="1:57" ht="10.5" customHeight="1">
      <c r="A9" s="323"/>
      <c r="B9" s="322"/>
      <c r="C9" s="7"/>
      <c r="D9" s="7"/>
      <c r="E9" s="8"/>
      <c r="F9" s="8"/>
      <c r="G9" s="8"/>
      <c r="H9" s="8"/>
      <c r="I9" s="8"/>
      <c r="J9" s="8"/>
      <c r="K9" s="8"/>
      <c r="L9" s="8"/>
      <c r="M9" s="8"/>
      <c r="N9" s="8"/>
      <c r="O9" s="8"/>
      <c r="P9" s="8"/>
      <c r="Q9" s="8"/>
      <c r="R9" s="8"/>
      <c r="S9" s="2"/>
      <c r="T9" s="2"/>
      <c r="U9" s="31"/>
      <c r="V9" s="343" t="s">
        <v>11</v>
      </c>
      <c r="W9" s="344"/>
      <c r="X9" s="345"/>
      <c r="Y9" s="345"/>
      <c r="Z9" s="345"/>
      <c r="AA9" s="32"/>
      <c r="AB9" s="4"/>
      <c r="AC9" s="94"/>
      <c r="AD9" s="95"/>
      <c r="AE9" s="87"/>
      <c r="AF9" s="353" t="s">
        <v>40</v>
      </c>
      <c r="AG9" s="354"/>
      <c r="AH9" s="355"/>
      <c r="AI9" s="359" t="str">
        <f>+VLOOKUP($H$2,氏名志望校,6)</f>
        <v>浜田</v>
      </c>
      <c r="AJ9" s="342"/>
      <c r="AK9" s="342"/>
      <c r="AL9" s="342"/>
      <c r="AM9" s="342"/>
      <c r="AN9" s="342"/>
      <c r="AO9" s="342"/>
      <c r="AP9" s="228" t="s">
        <v>354</v>
      </c>
      <c r="AQ9" s="353" t="s">
        <v>40</v>
      </c>
      <c r="AR9" s="354"/>
      <c r="AS9" s="355"/>
      <c r="AT9" s="359">
        <f>IF(VLOOKUP($H$2,氏名志望校,9)="","",VLOOKUP($H$2,氏名志望校,9))</f>
      </c>
      <c r="AU9" s="342"/>
      <c r="AV9" s="342"/>
      <c r="AW9" s="342"/>
      <c r="AX9" s="342"/>
      <c r="AY9" s="342"/>
      <c r="AZ9" s="391" t="s">
        <v>354</v>
      </c>
      <c r="BA9" s="391"/>
      <c r="BB9" s="391"/>
      <c r="BC9" s="392"/>
      <c r="BD9" s="365"/>
      <c r="BE9" s="366"/>
    </row>
    <row r="10" spans="2:57" ht="8.25" customHeight="1">
      <c r="B10" s="8"/>
      <c r="C10" s="7"/>
      <c r="D10" s="7"/>
      <c r="E10" s="8"/>
      <c r="F10" s="8"/>
      <c r="G10" s="8"/>
      <c r="H10" s="8"/>
      <c r="I10" s="8"/>
      <c r="J10" s="8"/>
      <c r="K10" s="8"/>
      <c r="L10" s="8"/>
      <c r="M10" s="8"/>
      <c r="N10" s="8"/>
      <c r="O10" s="8"/>
      <c r="P10" s="8"/>
      <c r="Q10" s="8"/>
      <c r="R10" s="8"/>
      <c r="S10" s="2"/>
      <c r="T10" s="2"/>
      <c r="U10" s="31"/>
      <c r="V10" s="343"/>
      <c r="W10" s="344"/>
      <c r="X10" s="345"/>
      <c r="Y10" s="345"/>
      <c r="Z10" s="345"/>
      <c r="AA10" s="32"/>
      <c r="AB10" s="4"/>
      <c r="AC10" s="95"/>
      <c r="AD10" s="95"/>
      <c r="AE10" s="87"/>
      <c r="AF10" s="356"/>
      <c r="AG10" s="357"/>
      <c r="AH10" s="358"/>
      <c r="AI10" s="360"/>
      <c r="AJ10" s="343"/>
      <c r="AK10" s="343"/>
      <c r="AL10" s="343"/>
      <c r="AM10" s="343"/>
      <c r="AN10" s="343"/>
      <c r="AO10" s="343"/>
      <c r="AP10" s="216"/>
      <c r="AQ10" s="356"/>
      <c r="AR10" s="357"/>
      <c r="AS10" s="358"/>
      <c r="AT10" s="360"/>
      <c r="AU10" s="343"/>
      <c r="AV10" s="343"/>
      <c r="AW10" s="343"/>
      <c r="AX10" s="343"/>
      <c r="AY10" s="343"/>
      <c r="AZ10" s="345"/>
      <c r="BA10" s="345"/>
      <c r="BB10" s="345"/>
      <c r="BC10" s="393"/>
      <c r="BD10" s="367"/>
      <c r="BE10" s="368"/>
    </row>
    <row r="11" spans="2:57" ht="7.5" customHeight="1">
      <c r="B11" s="2" t="s">
        <v>0</v>
      </c>
      <c r="C11" s="2"/>
      <c r="D11" s="2"/>
      <c r="E11" s="2"/>
      <c r="F11" s="2"/>
      <c r="G11" s="2"/>
      <c r="H11" s="6"/>
      <c r="I11" s="2"/>
      <c r="J11" s="2"/>
      <c r="K11" s="2"/>
      <c r="L11" s="2"/>
      <c r="M11" s="2"/>
      <c r="N11" s="2"/>
      <c r="O11" s="2"/>
      <c r="P11" s="2"/>
      <c r="Q11" s="2"/>
      <c r="R11" s="2"/>
      <c r="S11" s="2"/>
      <c r="T11" s="2"/>
      <c r="U11" s="33" t="s">
        <v>0</v>
      </c>
      <c r="V11" s="221"/>
      <c r="W11" s="221"/>
      <c r="X11" s="221"/>
      <c r="Y11" s="221"/>
      <c r="Z11" s="221"/>
      <c r="AA11" s="34"/>
      <c r="AB11" s="4"/>
      <c r="AC11" s="91"/>
      <c r="AD11" s="89"/>
      <c r="AE11" s="88"/>
      <c r="AF11" s="386" t="s">
        <v>41</v>
      </c>
      <c r="AG11" s="387"/>
      <c r="AH11" s="388"/>
      <c r="AI11" s="386" t="str">
        <f>IF(VLOOKUP($H$2,氏名志望校,7)="","",VLOOKUP($H$2,氏名志望校,7))</f>
        <v>今市</v>
      </c>
      <c r="AJ11" s="344"/>
      <c r="AK11" s="344"/>
      <c r="AL11" s="346" t="s">
        <v>348</v>
      </c>
      <c r="AM11" s="346"/>
      <c r="AN11" s="346" t="str">
        <f>VLOOKUP($H$2,氏名志望校,8)</f>
        <v>普通科</v>
      </c>
      <c r="AO11" s="346"/>
      <c r="AP11" s="216"/>
      <c r="AQ11" s="386" t="s">
        <v>41</v>
      </c>
      <c r="AR11" s="387"/>
      <c r="AS11" s="388"/>
      <c r="AT11" s="386">
        <f>IF(VLOOKUP($H$2,氏名志望校,10)="","",VLOOKUP($H$2,氏名志望校,10))</f>
      </c>
      <c r="AU11" s="344"/>
      <c r="AV11" s="344"/>
      <c r="AW11" s="531" t="s">
        <v>348</v>
      </c>
      <c r="AX11" s="531"/>
      <c r="AY11" s="531">
        <f>IF(VLOOKUP($H$2,氏名志望校,11)="","",VLOOKUP($H$2,氏名志望校,11))</f>
      </c>
      <c r="AZ11" s="531"/>
      <c r="BA11" s="531"/>
      <c r="BB11" s="531"/>
      <c r="BC11" s="393"/>
      <c r="BD11" s="367"/>
      <c r="BE11" s="368"/>
    </row>
    <row r="12" spans="2:57" ht="11.25" customHeight="1" thickBot="1">
      <c r="B12" s="22"/>
      <c r="C12" s="22"/>
      <c r="D12" s="22"/>
      <c r="E12" s="22"/>
      <c r="F12" s="22"/>
      <c r="G12" s="22"/>
      <c r="H12" s="22"/>
      <c r="I12" s="22"/>
      <c r="J12" s="22"/>
      <c r="K12" s="22"/>
      <c r="L12" s="22"/>
      <c r="M12" s="22"/>
      <c r="N12" s="22"/>
      <c r="O12" s="22"/>
      <c r="P12" s="22"/>
      <c r="Q12" s="22"/>
      <c r="R12" s="22"/>
      <c r="S12" s="22"/>
      <c r="T12" s="22"/>
      <c r="U12" s="21"/>
      <c r="V12" s="21"/>
      <c r="W12" s="21"/>
      <c r="X12" s="21"/>
      <c r="Y12" s="21"/>
      <c r="Z12" s="21"/>
      <c r="AA12" s="21"/>
      <c r="AB12" s="21"/>
      <c r="AC12" s="90"/>
      <c r="AD12" s="90"/>
      <c r="AE12" s="86"/>
      <c r="AF12" s="389"/>
      <c r="AG12" s="528"/>
      <c r="AH12" s="454"/>
      <c r="AI12" s="456"/>
      <c r="AJ12" s="520"/>
      <c r="AK12" s="520"/>
      <c r="AL12" s="221"/>
      <c r="AM12" s="221"/>
      <c r="AN12" s="221"/>
      <c r="AO12" s="221"/>
      <c r="AP12" s="218"/>
      <c r="AQ12" s="389"/>
      <c r="AR12" s="390"/>
      <c r="AS12" s="388"/>
      <c r="AT12" s="456"/>
      <c r="AU12" s="520"/>
      <c r="AV12" s="520"/>
      <c r="AW12" s="532"/>
      <c r="AX12" s="532"/>
      <c r="AY12" s="532"/>
      <c r="AZ12" s="532"/>
      <c r="BA12" s="532"/>
      <c r="BB12" s="532"/>
      <c r="BC12" s="533"/>
      <c r="BD12" s="369"/>
      <c r="BE12" s="370"/>
    </row>
    <row r="13" spans="1:57" ht="10.5" customHeight="1" thickTop="1">
      <c r="A13" s="452" t="s">
        <v>94</v>
      </c>
      <c r="B13" s="453"/>
      <c r="C13" s="521" t="str">
        <f>VLOOKUP($H$2,氏名志望校,3)</f>
        <v>だいにちゅう　がくたろう</v>
      </c>
      <c r="D13" s="522"/>
      <c r="E13" s="522"/>
      <c r="F13" s="522"/>
      <c r="G13" s="522"/>
      <c r="H13" s="522"/>
      <c r="I13" s="522"/>
      <c r="J13" s="522"/>
      <c r="K13" s="522"/>
      <c r="L13" s="522"/>
      <c r="M13" s="523"/>
      <c r="N13" s="527" t="s">
        <v>37</v>
      </c>
      <c r="O13" s="341"/>
      <c r="P13" s="341"/>
      <c r="Q13" s="228"/>
      <c r="R13" s="219" t="s">
        <v>98</v>
      </c>
      <c r="S13" s="341"/>
      <c r="T13" s="341"/>
      <c r="U13" s="341"/>
      <c r="V13" s="341"/>
      <c r="W13" s="228"/>
      <c r="X13" s="347" t="s">
        <v>38</v>
      </c>
      <c r="Y13" s="348"/>
      <c r="Z13" s="348"/>
      <c r="AA13" s="348"/>
      <c r="AB13" s="348"/>
      <c r="AC13" s="348"/>
      <c r="AD13" s="348"/>
      <c r="AE13" s="348"/>
      <c r="AF13" s="348"/>
      <c r="AG13" s="348"/>
      <c r="AH13" s="348"/>
      <c r="AI13" s="348"/>
      <c r="AJ13" s="348"/>
      <c r="AK13" s="348"/>
      <c r="AL13" s="348"/>
      <c r="AM13" s="348"/>
      <c r="AN13" s="348"/>
      <c r="AO13" s="348"/>
      <c r="AP13" s="348"/>
      <c r="AQ13" s="279" t="s">
        <v>367</v>
      </c>
      <c r="AR13" s="219" t="s">
        <v>43</v>
      </c>
      <c r="AS13" s="371"/>
      <c r="AT13" s="371"/>
      <c r="AU13" s="371"/>
      <c r="AV13" s="371"/>
      <c r="AW13" s="371"/>
      <c r="AX13" s="371"/>
      <c r="AY13" s="371"/>
      <c r="AZ13" s="371"/>
      <c r="BA13" s="371"/>
      <c r="BB13" s="371"/>
      <c r="BC13" s="371"/>
      <c r="BD13" s="372"/>
      <c r="BE13" s="373"/>
    </row>
    <row r="14" spans="1:57" ht="13.5" customHeight="1">
      <c r="A14" s="389"/>
      <c r="B14" s="454"/>
      <c r="C14" s="524"/>
      <c r="D14" s="525"/>
      <c r="E14" s="525"/>
      <c r="F14" s="525"/>
      <c r="G14" s="525"/>
      <c r="H14" s="525"/>
      <c r="I14" s="525"/>
      <c r="J14" s="525"/>
      <c r="K14" s="525"/>
      <c r="L14" s="525"/>
      <c r="M14" s="526"/>
      <c r="N14" s="217"/>
      <c r="O14" s="221"/>
      <c r="P14" s="221"/>
      <c r="Q14" s="218"/>
      <c r="R14" s="229"/>
      <c r="S14" s="346"/>
      <c r="T14" s="346"/>
      <c r="U14" s="346"/>
      <c r="V14" s="346"/>
      <c r="W14" s="216"/>
      <c r="X14" s="349"/>
      <c r="Y14" s="348"/>
      <c r="Z14" s="348"/>
      <c r="AA14" s="348"/>
      <c r="AB14" s="348"/>
      <c r="AC14" s="348"/>
      <c r="AD14" s="348"/>
      <c r="AE14" s="348"/>
      <c r="AF14" s="348"/>
      <c r="AG14" s="348"/>
      <c r="AH14" s="348"/>
      <c r="AI14" s="348"/>
      <c r="AJ14" s="348"/>
      <c r="AK14" s="348"/>
      <c r="AL14" s="348"/>
      <c r="AM14" s="348"/>
      <c r="AN14" s="348"/>
      <c r="AO14" s="348"/>
      <c r="AP14" s="348"/>
      <c r="AQ14" s="280"/>
      <c r="AR14" s="374"/>
      <c r="AS14" s="375"/>
      <c r="AT14" s="375"/>
      <c r="AU14" s="375"/>
      <c r="AV14" s="375"/>
      <c r="AW14" s="375"/>
      <c r="AX14" s="375"/>
      <c r="AY14" s="375"/>
      <c r="AZ14" s="375"/>
      <c r="BA14" s="375"/>
      <c r="BB14" s="375"/>
      <c r="BC14" s="375"/>
      <c r="BD14" s="375"/>
      <c r="BE14" s="376"/>
    </row>
    <row r="15" spans="1:57" ht="24.75" customHeight="1">
      <c r="A15" s="263" t="s">
        <v>35</v>
      </c>
      <c r="B15" s="455"/>
      <c r="C15" s="335" t="str">
        <f>VLOOKUP($H$2,氏名志望校,2)</f>
        <v>第二中　学太郎</v>
      </c>
      <c r="D15" s="336"/>
      <c r="E15" s="336"/>
      <c r="F15" s="336"/>
      <c r="G15" s="336"/>
      <c r="H15" s="336"/>
      <c r="I15" s="336"/>
      <c r="J15" s="336"/>
      <c r="K15" s="336"/>
      <c r="L15" s="336"/>
      <c r="M15" s="337"/>
      <c r="N15" s="335" t="str">
        <f>VLOOKUP($H$2,氏名志望校,4)</f>
        <v>男</v>
      </c>
      <c r="O15" s="336"/>
      <c r="P15" s="336"/>
      <c r="Q15" s="337"/>
      <c r="R15" s="217"/>
      <c r="S15" s="221"/>
      <c r="T15" s="221"/>
      <c r="U15" s="221"/>
      <c r="V15" s="221"/>
      <c r="W15" s="218"/>
      <c r="X15" s="350" t="s">
        <v>117</v>
      </c>
      <c r="Y15" s="351"/>
      <c r="Z15" s="351"/>
      <c r="AA15" s="351"/>
      <c r="AB15" s="351"/>
      <c r="AC15" s="351"/>
      <c r="AD15" s="351"/>
      <c r="AE15" s="351"/>
      <c r="AF15" s="351"/>
      <c r="AG15" s="351"/>
      <c r="AH15" s="351"/>
      <c r="AI15" s="351"/>
      <c r="AJ15" s="351"/>
      <c r="AK15" s="351"/>
      <c r="AL15" s="351"/>
      <c r="AM15" s="351"/>
      <c r="AN15" s="351"/>
      <c r="AO15" s="351"/>
      <c r="AP15" s="352"/>
      <c r="AQ15" s="280"/>
      <c r="AR15" s="380" t="s">
        <v>381</v>
      </c>
      <c r="AS15" s="381"/>
      <c r="AT15" s="381"/>
      <c r="AU15" s="381"/>
      <c r="AV15" s="381"/>
      <c r="AW15" s="381"/>
      <c r="AX15" s="381"/>
      <c r="AY15" s="381"/>
      <c r="AZ15" s="381"/>
      <c r="BA15" s="381"/>
      <c r="BB15" s="381"/>
      <c r="BC15" s="381"/>
      <c r="BD15" s="381"/>
      <c r="BE15" s="382"/>
    </row>
    <row r="16" spans="1:57" ht="18" customHeight="1">
      <c r="A16" s="456" t="s">
        <v>36</v>
      </c>
      <c r="B16" s="457"/>
      <c r="C16" s="338"/>
      <c r="D16" s="339"/>
      <c r="E16" s="339"/>
      <c r="F16" s="339"/>
      <c r="G16" s="339"/>
      <c r="H16" s="339"/>
      <c r="I16" s="339"/>
      <c r="J16" s="339"/>
      <c r="K16" s="339"/>
      <c r="L16" s="339"/>
      <c r="M16" s="340"/>
      <c r="N16" s="338"/>
      <c r="O16" s="339"/>
      <c r="P16" s="339"/>
      <c r="Q16" s="340"/>
      <c r="R16" s="4"/>
      <c r="S16" s="4"/>
      <c r="T16" s="4"/>
      <c r="U16" s="4"/>
      <c r="V16" s="4"/>
      <c r="W16" s="24"/>
      <c r="X16" s="31"/>
      <c r="Y16" s="20"/>
      <c r="Z16" s="20"/>
      <c r="AA16" s="20"/>
      <c r="AB16" s="20"/>
      <c r="AC16" s="20"/>
      <c r="AD16" s="20"/>
      <c r="AE16" s="20"/>
      <c r="AF16" s="20"/>
      <c r="AG16" s="20"/>
      <c r="AH16" s="20"/>
      <c r="AI16" s="20"/>
      <c r="AJ16" s="333" t="s">
        <v>34</v>
      </c>
      <c r="AK16" s="333"/>
      <c r="AL16" s="333"/>
      <c r="AM16" s="333"/>
      <c r="AN16" s="23"/>
      <c r="AO16" s="20"/>
      <c r="AP16" s="20"/>
      <c r="AQ16" s="280"/>
      <c r="AR16" s="383"/>
      <c r="AS16" s="384"/>
      <c r="AT16" s="384"/>
      <c r="AU16" s="384"/>
      <c r="AV16" s="384"/>
      <c r="AW16" s="384"/>
      <c r="AX16" s="384"/>
      <c r="AY16" s="384"/>
      <c r="AZ16" s="384"/>
      <c r="BA16" s="384"/>
      <c r="BB16" s="384"/>
      <c r="BC16" s="384"/>
      <c r="BD16" s="384"/>
      <c r="BE16" s="385"/>
    </row>
    <row r="17" spans="1:57" ht="18" customHeight="1">
      <c r="A17" s="458" t="s">
        <v>95</v>
      </c>
      <c r="B17" s="459"/>
      <c r="C17" s="512">
        <f>VLOOKUP($H$2,氏名志望校,5)</f>
        <v>33171</v>
      </c>
      <c r="D17" s="513"/>
      <c r="E17" s="513"/>
      <c r="F17" s="513"/>
      <c r="G17" s="513"/>
      <c r="H17" s="513"/>
      <c r="I17" s="513"/>
      <c r="J17" s="513"/>
      <c r="K17" s="513"/>
      <c r="L17" s="513"/>
      <c r="M17" s="513"/>
      <c r="N17" s="513"/>
      <c r="O17" s="516" t="s">
        <v>347</v>
      </c>
      <c r="P17" s="516"/>
      <c r="Q17" s="517"/>
      <c r="R17" s="330" t="s">
        <v>32</v>
      </c>
      <c r="S17" s="331"/>
      <c r="T17" s="331"/>
      <c r="U17" s="331"/>
      <c r="V17" s="331"/>
      <c r="W17" s="223"/>
      <c r="X17" s="31" t="s">
        <v>1</v>
      </c>
      <c r="Y17" s="332" t="s">
        <v>33</v>
      </c>
      <c r="Z17" s="332"/>
      <c r="AA17" s="332"/>
      <c r="AB17" s="332"/>
      <c r="AC17" s="332"/>
      <c r="AD17" s="332"/>
      <c r="AE17" s="332"/>
      <c r="AF17" s="20"/>
      <c r="AG17" s="20"/>
      <c r="AH17" s="20"/>
      <c r="AI17" s="20"/>
      <c r="AJ17" s="20"/>
      <c r="AK17" s="20"/>
      <c r="AL17" s="20"/>
      <c r="AM17" s="20"/>
      <c r="AN17" s="20"/>
      <c r="AO17" s="20"/>
      <c r="AP17" s="20"/>
      <c r="AQ17" s="280"/>
      <c r="AR17" s="377" t="s">
        <v>96</v>
      </c>
      <c r="AS17" s="378"/>
      <c r="AT17" s="378"/>
      <c r="AU17" s="378"/>
      <c r="AV17" s="378"/>
      <c r="AW17" s="378"/>
      <c r="AX17" s="378"/>
      <c r="AY17" s="378"/>
      <c r="AZ17" s="378"/>
      <c r="BA17" s="378"/>
      <c r="BB17" s="378"/>
      <c r="BC17" s="378"/>
      <c r="BD17" s="378"/>
      <c r="BE17" s="379"/>
    </row>
    <row r="18" spans="1:57" ht="18" customHeight="1">
      <c r="A18" s="466" t="s">
        <v>93</v>
      </c>
      <c r="B18" s="467"/>
      <c r="C18" s="514"/>
      <c r="D18" s="515"/>
      <c r="E18" s="515"/>
      <c r="F18" s="515"/>
      <c r="G18" s="515"/>
      <c r="H18" s="515"/>
      <c r="I18" s="515"/>
      <c r="J18" s="515"/>
      <c r="K18" s="515"/>
      <c r="L18" s="515"/>
      <c r="M18" s="515"/>
      <c r="N18" s="515"/>
      <c r="O18" s="518"/>
      <c r="P18" s="518"/>
      <c r="Q18" s="519"/>
      <c r="R18" s="25"/>
      <c r="S18" s="25"/>
      <c r="T18" s="25"/>
      <c r="U18" s="25"/>
      <c r="V18" s="25"/>
      <c r="W18" s="26"/>
      <c r="X18" s="35"/>
      <c r="Y18" s="36"/>
      <c r="Z18" s="36"/>
      <c r="AA18" s="36"/>
      <c r="AB18" s="36"/>
      <c r="AC18" s="36"/>
      <c r="AD18" s="36"/>
      <c r="AE18" s="36"/>
      <c r="AF18" s="36"/>
      <c r="AG18" s="36"/>
      <c r="AH18" s="36"/>
      <c r="AI18" s="36"/>
      <c r="AJ18" s="334" t="s">
        <v>99</v>
      </c>
      <c r="AK18" s="334"/>
      <c r="AL18" s="334"/>
      <c r="AM18" s="334"/>
      <c r="AN18" s="36"/>
      <c r="AO18" s="36"/>
      <c r="AP18" s="36"/>
      <c r="AQ18" s="280"/>
      <c r="AR18" s="493"/>
      <c r="AS18" s="381"/>
      <c r="AT18" s="381"/>
      <c r="AU18" s="381"/>
      <c r="AV18" s="381"/>
      <c r="AW18" s="381"/>
      <c r="AX18" s="381"/>
      <c r="AY18" s="381"/>
      <c r="AZ18" s="381"/>
      <c r="BA18" s="381"/>
      <c r="BB18" s="381"/>
      <c r="BC18" s="381"/>
      <c r="BD18" s="381"/>
      <c r="BE18" s="382"/>
    </row>
    <row r="19" spans="1:57" ht="13.5" customHeight="1">
      <c r="A19" s="41"/>
      <c r="B19" s="65"/>
      <c r="C19" s="37" t="s">
        <v>2</v>
      </c>
      <c r="D19" s="313" t="s">
        <v>12</v>
      </c>
      <c r="E19" s="314"/>
      <c r="F19" s="314"/>
      <c r="G19" s="314"/>
      <c r="H19" s="315"/>
      <c r="I19" s="313" t="s">
        <v>13</v>
      </c>
      <c r="J19" s="314"/>
      <c r="K19" s="314"/>
      <c r="L19" s="315"/>
      <c r="M19" s="313" t="s">
        <v>14</v>
      </c>
      <c r="N19" s="314"/>
      <c r="O19" s="314"/>
      <c r="P19" s="315"/>
      <c r="Q19" s="313" t="s">
        <v>15</v>
      </c>
      <c r="R19" s="314"/>
      <c r="S19" s="314"/>
      <c r="T19" s="315"/>
      <c r="U19" s="313" t="s">
        <v>16</v>
      </c>
      <c r="V19" s="314"/>
      <c r="W19" s="314"/>
      <c r="X19" s="315"/>
      <c r="Y19" s="313" t="s">
        <v>17</v>
      </c>
      <c r="Z19" s="314"/>
      <c r="AA19" s="314"/>
      <c r="AB19" s="315"/>
      <c r="AC19" s="313" t="s">
        <v>18</v>
      </c>
      <c r="AD19" s="314"/>
      <c r="AE19" s="314"/>
      <c r="AF19" s="315"/>
      <c r="AG19" s="313" t="s">
        <v>19</v>
      </c>
      <c r="AH19" s="314"/>
      <c r="AI19" s="314"/>
      <c r="AJ19" s="315"/>
      <c r="AK19" s="313" t="s">
        <v>20</v>
      </c>
      <c r="AL19" s="314"/>
      <c r="AM19" s="314"/>
      <c r="AN19" s="314"/>
      <c r="AO19" s="315"/>
      <c r="AP19" s="545" t="s">
        <v>21</v>
      </c>
      <c r="AQ19" s="280"/>
      <c r="AR19" s="447"/>
      <c r="AS19" s="494"/>
      <c r="AT19" s="494"/>
      <c r="AU19" s="494"/>
      <c r="AV19" s="494"/>
      <c r="AW19" s="494"/>
      <c r="AX19" s="494"/>
      <c r="AY19" s="494"/>
      <c r="AZ19" s="494"/>
      <c r="BA19" s="494"/>
      <c r="BB19" s="494"/>
      <c r="BC19" s="494"/>
      <c r="BD19" s="494"/>
      <c r="BE19" s="448"/>
    </row>
    <row r="20" spans="1:57" ht="15" customHeight="1">
      <c r="A20" s="19"/>
      <c r="B20" s="10"/>
      <c r="C20" s="484" t="s">
        <v>3</v>
      </c>
      <c r="D20" s="316"/>
      <c r="E20" s="220"/>
      <c r="F20" s="220"/>
      <c r="G20" s="220"/>
      <c r="H20" s="317"/>
      <c r="I20" s="316"/>
      <c r="J20" s="220"/>
      <c r="K20" s="220"/>
      <c r="L20" s="317"/>
      <c r="M20" s="316"/>
      <c r="N20" s="220"/>
      <c r="O20" s="220"/>
      <c r="P20" s="317"/>
      <c r="Q20" s="316"/>
      <c r="R20" s="220"/>
      <c r="S20" s="220"/>
      <c r="T20" s="317"/>
      <c r="U20" s="316"/>
      <c r="V20" s="220"/>
      <c r="W20" s="220"/>
      <c r="X20" s="317"/>
      <c r="Y20" s="316"/>
      <c r="Z20" s="220"/>
      <c r="AA20" s="220"/>
      <c r="AB20" s="317"/>
      <c r="AC20" s="316"/>
      <c r="AD20" s="220"/>
      <c r="AE20" s="220"/>
      <c r="AF20" s="317"/>
      <c r="AG20" s="316"/>
      <c r="AH20" s="220"/>
      <c r="AI20" s="220"/>
      <c r="AJ20" s="317"/>
      <c r="AK20" s="316"/>
      <c r="AL20" s="220"/>
      <c r="AM20" s="220"/>
      <c r="AN20" s="220"/>
      <c r="AO20" s="317"/>
      <c r="AP20" s="546"/>
      <c r="AQ20" s="280"/>
      <c r="AR20" s="383"/>
      <c r="AS20" s="384"/>
      <c r="AT20" s="384"/>
      <c r="AU20" s="384"/>
      <c r="AV20" s="384"/>
      <c r="AW20" s="384"/>
      <c r="AX20" s="384"/>
      <c r="AY20" s="384"/>
      <c r="AZ20" s="384"/>
      <c r="BA20" s="384"/>
      <c r="BB20" s="384"/>
      <c r="BC20" s="384"/>
      <c r="BD20" s="384"/>
      <c r="BE20" s="385"/>
    </row>
    <row r="21" spans="1:57" ht="5.25" customHeight="1">
      <c r="A21" s="229" t="s">
        <v>27</v>
      </c>
      <c r="B21" s="216"/>
      <c r="C21" s="485"/>
      <c r="D21" s="318"/>
      <c r="E21" s="319"/>
      <c r="F21" s="319"/>
      <c r="G21" s="319"/>
      <c r="H21" s="320"/>
      <c r="I21" s="318"/>
      <c r="J21" s="319"/>
      <c r="K21" s="319"/>
      <c r="L21" s="320"/>
      <c r="M21" s="318"/>
      <c r="N21" s="319"/>
      <c r="O21" s="319"/>
      <c r="P21" s="320"/>
      <c r="Q21" s="318"/>
      <c r="R21" s="319"/>
      <c r="S21" s="319"/>
      <c r="T21" s="320"/>
      <c r="U21" s="318"/>
      <c r="V21" s="319"/>
      <c r="W21" s="319"/>
      <c r="X21" s="320"/>
      <c r="Y21" s="318"/>
      <c r="Z21" s="319"/>
      <c r="AA21" s="319"/>
      <c r="AB21" s="320"/>
      <c r="AC21" s="318"/>
      <c r="AD21" s="319"/>
      <c r="AE21" s="319"/>
      <c r="AF21" s="320"/>
      <c r="AG21" s="318"/>
      <c r="AH21" s="319"/>
      <c r="AI21" s="319"/>
      <c r="AJ21" s="320"/>
      <c r="AK21" s="318"/>
      <c r="AL21" s="319"/>
      <c r="AM21" s="319"/>
      <c r="AN21" s="319"/>
      <c r="AO21" s="320"/>
      <c r="AP21" s="547"/>
      <c r="AQ21" s="280"/>
      <c r="AR21" s="490" t="s">
        <v>97</v>
      </c>
      <c r="AS21" s="381"/>
      <c r="AT21" s="381"/>
      <c r="AU21" s="381"/>
      <c r="AV21" s="381"/>
      <c r="AW21" s="381"/>
      <c r="AX21" s="381"/>
      <c r="AY21" s="381"/>
      <c r="AZ21" s="381"/>
      <c r="BA21" s="381"/>
      <c r="BB21" s="381"/>
      <c r="BC21" s="381"/>
      <c r="BD21" s="381"/>
      <c r="BE21" s="382"/>
    </row>
    <row r="22" spans="1:57" ht="11.25" customHeight="1">
      <c r="A22" s="229"/>
      <c r="B22" s="216"/>
      <c r="C22" s="468" t="s">
        <v>46</v>
      </c>
      <c r="D22" s="460">
        <f>VLOOKUP($H$2,必修評定,3)</f>
        <v>2</v>
      </c>
      <c r="E22" s="477"/>
      <c r="F22" s="477"/>
      <c r="G22" s="477"/>
      <c r="H22" s="478"/>
      <c r="I22" s="460">
        <f>VLOOKUP($H$2,必修評定,4)</f>
        <v>2</v>
      </c>
      <c r="J22" s="477"/>
      <c r="K22" s="477"/>
      <c r="L22" s="478"/>
      <c r="M22" s="460">
        <f>VLOOKUP($H$2,必修評定,5)</f>
        <v>2</v>
      </c>
      <c r="N22" s="461"/>
      <c r="O22" s="461"/>
      <c r="P22" s="462"/>
      <c r="Q22" s="460">
        <f>VLOOKUP($H$2,必修評定,6)</f>
        <v>2</v>
      </c>
      <c r="R22" s="461"/>
      <c r="S22" s="461"/>
      <c r="T22" s="462"/>
      <c r="U22" s="460">
        <f>VLOOKUP($H$2,必修評定,7)</f>
        <v>3</v>
      </c>
      <c r="V22" s="461"/>
      <c r="W22" s="461"/>
      <c r="X22" s="462"/>
      <c r="Y22" s="460">
        <f>VLOOKUP($H$2,必修評定,8)</f>
        <v>3</v>
      </c>
      <c r="Z22" s="461"/>
      <c r="AA22" s="461"/>
      <c r="AB22" s="462"/>
      <c r="AC22" s="460">
        <f>VLOOKUP($H$2,必修評定,9)</f>
        <v>2</v>
      </c>
      <c r="AD22" s="461"/>
      <c r="AE22" s="461"/>
      <c r="AF22" s="462"/>
      <c r="AG22" s="460">
        <f>VLOOKUP($H$2,必修評定,10)</f>
        <v>2</v>
      </c>
      <c r="AH22" s="461"/>
      <c r="AI22" s="461"/>
      <c r="AJ22" s="462"/>
      <c r="AK22" s="460">
        <f>VLOOKUP($H$2,必修評定,11)</f>
        <v>2</v>
      </c>
      <c r="AL22" s="477"/>
      <c r="AM22" s="477"/>
      <c r="AN22" s="477"/>
      <c r="AO22" s="478"/>
      <c r="AP22" s="491">
        <f>VLOOKUP($H$2,必修評定,12)</f>
        <v>20</v>
      </c>
      <c r="AQ22" s="280"/>
      <c r="AR22" s="383"/>
      <c r="AS22" s="384"/>
      <c r="AT22" s="384"/>
      <c r="AU22" s="384"/>
      <c r="AV22" s="384"/>
      <c r="AW22" s="384"/>
      <c r="AX22" s="384"/>
      <c r="AY22" s="384"/>
      <c r="AZ22" s="384"/>
      <c r="BA22" s="384"/>
      <c r="BB22" s="384"/>
      <c r="BC22" s="384"/>
      <c r="BD22" s="384"/>
      <c r="BE22" s="385"/>
    </row>
    <row r="23" spans="1:57" ht="18.75" customHeight="1">
      <c r="A23" s="19"/>
      <c r="B23" s="10"/>
      <c r="C23" s="469"/>
      <c r="D23" s="479"/>
      <c r="E23" s="480"/>
      <c r="F23" s="480"/>
      <c r="G23" s="480"/>
      <c r="H23" s="481"/>
      <c r="I23" s="479"/>
      <c r="J23" s="480"/>
      <c r="K23" s="480"/>
      <c r="L23" s="481"/>
      <c r="M23" s="463"/>
      <c r="N23" s="464"/>
      <c r="O23" s="464"/>
      <c r="P23" s="465"/>
      <c r="Q23" s="463"/>
      <c r="R23" s="464"/>
      <c r="S23" s="464"/>
      <c r="T23" s="465"/>
      <c r="U23" s="463"/>
      <c r="V23" s="464"/>
      <c r="W23" s="464"/>
      <c r="X23" s="465"/>
      <c r="Y23" s="463"/>
      <c r="Z23" s="464"/>
      <c r="AA23" s="464"/>
      <c r="AB23" s="465"/>
      <c r="AC23" s="463"/>
      <c r="AD23" s="464"/>
      <c r="AE23" s="464"/>
      <c r="AF23" s="465"/>
      <c r="AG23" s="463"/>
      <c r="AH23" s="464"/>
      <c r="AI23" s="464"/>
      <c r="AJ23" s="465"/>
      <c r="AK23" s="479"/>
      <c r="AL23" s="480"/>
      <c r="AM23" s="480"/>
      <c r="AN23" s="480"/>
      <c r="AO23" s="481"/>
      <c r="AP23" s="492"/>
      <c r="AQ23" s="280"/>
      <c r="AR23" s="495" t="s">
        <v>382</v>
      </c>
      <c r="AS23" s="496"/>
      <c r="AT23" s="496"/>
      <c r="AU23" s="496"/>
      <c r="AV23" s="496"/>
      <c r="AW23" s="496"/>
      <c r="AX23" s="496"/>
      <c r="AY23" s="496"/>
      <c r="AZ23" s="496"/>
      <c r="BA23" s="496"/>
      <c r="BB23" s="496"/>
      <c r="BC23" s="496"/>
      <c r="BD23" s="496"/>
      <c r="BE23" s="497"/>
    </row>
    <row r="24" spans="1:57" ht="15" customHeight="1">
      <c r="A24" s="229" t="s">
        <v>28</v>
      </c>
      <c r="B24" s="216"/>
      <c r="C24" s="307" t="s">
        <v>47</v>
      </c>
      <c r="D24" s="304">
        <f>VLOOKUP($H$2,必修評定,14)</f>
        <v>3</v>
      </c>
      <c r="E24" s="305"/>
      <c r="F24" s="305"/>
      <c r="G24" s="305"/>
      <c r="H24" s="305"/>
      <c r="I24" s="304">
        <f>VLOOKUP($H$2,必修評定,15)</f>
        <v>3</v>
      </c>
      <c r="J24" s="305"/>
      <c r="K24" s="305"/>
      <c r="L24" s="305"/>
      <c r="M24" s="304">
        <f>VLOOKUP($H$2,必修評定,16)</f>
        <v>4</v>
      </c>
      <c r="N24" s="305"/>
      <c r="O24" s="305"/>
      <c r="P24" s="305"/>
      <c r="Q24" s="304">
        <f>VLOOKUP($H$2,必修評定,17)</f>
        <v>3</v>
      </c>
      <c r="R24" s="305"/>
      <c r="S24" s="305"/>
      <c r="T24" s="305"/>
      <c r="U24" s="304">
        <f>VLOOKUP($H$2,必修評定,18)</f>
        <v>3</v>
      </c>
      <c r="V24" s="305"/>
      <c r="W24" s="305"/>
      <c r="X24" s="305"/>
      <c r="Y24" s="304">
        <f>VLOOKUP($H$2,必修評定,19)</f>
        <v>5</v>
      </c>
      <c r="Z24" s="305"/>
      <c r="AA24" s="305"/>
      <c r="AB24" s="305"/>
      <c r="AC24" s="304">
        <f>VLOOKUP($H$2,必修評定,20)</f>
        <v>3</v>
      </c>
      <c r="AD24" s="305"/>
      <c r="AE24" s="305"/>
      <c r="AF24" s="305"/>
      <c r="AG24" s="304">
        <f>VLOOKUP($H$2,必修評定,21)</f>
        <v>3</v>
      </c>
      <c r="AH24" s="305"/>
      <c r="AI24" s="305"/>
      <c r="AJ24" s="305"/>
      <c r="AK24" s="304">
        <f>VLOOKUP($H$2,必修評定,22)</f>
        <v>3</v>
      </c>
      <c r="AL24" s="305"/>
      <c r="AM24" s="305"/>
      <c r="AN24" s="305"/>
      <c r="AO24" s="305"/>
      <c r="AP24" s="504">
        <f>VLOOKUP($H$2,必修評定,23)</f>
        <v>30</v>
      </c>
      <c r="AQ24" s="280"/>
      <c r="AR24" s="498"/>
      <c r="AS24" s="499"/>
      <c r="AT24" s="499"/>
      <c r="AU24" s="499"/>
      <c r="AV24" s="499"/>
      <c r="AW24" s="499"/>
      <c r="AX24" s="499"/>
      <c r="AY24" s="499"/>
      <c r="AZ24" s="499"/>
      <c r="BA24" s="499"/>
      <c r="BB24" s="499"/>
      <c r="BC24" s="499"/>
      <c r="BD24" s="499"/>
      <c r="BE24" s="500"/>
    </row>
    <row r="25" spans="1:57" ht="15" customHeight="1">
      <c r="A25" s="19"/>
      <c r="B25" s="10"/>
      <c r="C25" s="470"/>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505"/>
      <c r="AQ25" s="280"/>
      <c r="AR25" s="498"/>
      <c r="AS25" s="499"/>
      <c r="AT25" s="499"/>
      <c r="AU25" s="499"/>
      <c r="AV25" s="499"/>
      <c r="AW25" s="499"/>
      <c r="AX25" s="499"/>
      <c r="AY25" s="499"/>
      <c r="AZ25" s="499"/>
      <c r="BA25" s="499"/>
      <c r="BB25" s="499"/>
      <c r="BC25" s="499"/>
      <c r="BD25" s="499"/>
      <c r="BE25" s="500"/>
    </row>
    <row r="26" spans="1:60" ht="15" customHeight="1">
      <c r="A26" s="229" t="s">
        <v>29</v>
      </c>
      <c r="B26" s="216"/>
      <c r="C26" s="307" t="s">
        <v>48</v>
      </c>
      <c r="D26" s="304">
        <f>VLOOKUP($H$2,必修評定,25)</f>
        <v>1</v>
      </c>
      <c r="E26" s="305"/>
      <c r="F26" s="305"/>
      <c r="G26" s="305"/>
      <c r="H26" s="305"/>
      <c r="I26" s="304">
        <f>VLOOKUP($H$2,必修評定,26)</f>
        <v>1</v>
      </c>
      <c r="J26" s="305"/>
      <c r="K26" s="305"/>
      <c r="L26" s="305"/>
      <c r="M26" s="304">
        <f>VLOOKUP($H$2,必修評定,27)</f>
        <v>1</v>
      </c>
      <c r="N26" s="305"/>
      <c r="O26" s="305"/>
      <c r="P26" s="305"/>
      <c r="Q26" s="304">
        <f>VLOOKUP($H$2,必修評定,28)</f>
        <v>1</v>
      </c>
      <c r="R26" s="305"/>
      <c r="S26" s="305"/>
      <c r="T26" s="305"/>
      <c r="U26" s="304">
        <f>VLOOKUP($H$2,必修評定,29)</f>
        <v>2</v>
      </c>
      <c r="V26" s="305"/>
      <c r="W26" s="305"/>
      <c r="X26" s="305"/>
      <c r="Y26" s="304">
        <f>VLOOKUP($H$2,必修評定,30)</f>
        <v>2</v>
      </c>
      <c r="Z26" s="305"/>
      <c r="AA26" s="305"/>
      <c r="AB26" s="305"/>
      <c r="AC26" s="304">
        <f>VLOOKUP($H$2,必修評定,31)</f>
        <v>3</v>
      </c>
      <c r="AD26" s="305"/>
      <c r="AE26" s="305"/>
      <c r="AF26" s="305"/>
      <c r="AG26" s="304">
        <f>VLOOKUP($H$2,必修評定,32)</f>
        <v>2</v>
      </c>
      <c r="AH26" s="305"/>
      <c r="AI26" s="305"/>
      <c r="AJ26" s="305"/>
      <c r="AK26" s="304">
        <f>VLOOKUP($H$2,必修評定,33)</f>
        <v>1</v>
      </c>
      <c r="AL26" s="305"/>
      <c r="AM26" s="305"/>
      <c r="AN26" s="305"/>
      <c r="AO26" s="305"/>
      <c r="AP26" s="488">
        <f>VLOOKUP($H$2,必修評定,34)</f>
        <v>14</v>
      </c>
      <c r="AQ26" s="280"/>
      <c r="AR26" s="498"/>
      <c r="AS26" s="499"/>
      <c r="AT26" s="499"/>
      <c r="AU26" s="499"/>
      <c r="AV26" s="499"/>
      <c r="AW26" s="499"/>
      <c r="AX26" s="499"/>
      <c r="AY26" s="499"/>
      <c r="AZ26" s="499"/>
      <c r="BA26" s="499"/>
      <c r="BB26" s="499"/>
      <c r="BC26" s="499"/>
      <c r="BD26" s="499"/>
      <c r="BE26" s="500"/>
      <c r="BH26" s="548"/>
    </row>
    <row r="27" spans="1:57" ht="15" customHeight="1" thickBot="1">
      <c r="A27" s="19"/>
      <c r="B27" s="10"/>
      <c r="C27" s="308"/>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6"/>
      <c r="AP27" s="489"/>
      <c r="AQ27" s="281"/>
      <c r="AR27" s="501"/>
      <c r="AS27" s="502"/>
      <c r="AT27" s="502"/>
      <c r="AU27" s="502"/>
      <c r="AV27" s="502"/>
      <c r="AW27" s="502"/>
      <c r="AX27" s="502"/>
      <c r="AY27" s="502"/>
      <c r="AZ27" s="502"/>
      <c r="BA27" s="502"/>
      <c r="BB27" s="502"/>
      <c r="BC27" s="502"/>
      <c r="BD27" s="502"/>
      <c r="BE27" s="503"/>
    </row>
    <row r="28" spans="1:57" ht="15" customHeight="1" thickTop="1">
      <c r="A28" s="229" t="s">
        <v>30</v>
      </c>
      <c r="B28" s="471"/>
      <c r="C28" s="11" t="s">
        <v>4</v>
      </c>
      <c r="D28" s="274"/>
      <c r="E28" s="275"/>
      <c r="F28" s="275"/>
      <c r="G28" s="275"/>
      <c r="H28" s="275"/>
      <c r="I28" s="274"/>
      <c r="J28" s="275"/>
      <c r="K28" s="275"/>
      <c r="L28" s="275"/>
      <c r="M28" s="274"/>
      <c r="N28" s="275"/>
      <c r="O28" s="275"/>
      <c r="P28" s="275"/>
      <c r="Q28" s="274"/>
      <c r="R28" s="275"/>
      <c r="S28" s="275"/>
      <c r="T28" s="275"/>
      <c r="U28" s="274"/>
      <c r="V28" s="275"/>
      <c r="W28" s="275"/>
      <c r="X28" s="275"/>
      <c r="Y28" s="274"/>
      <c r="Z28" s="275"/>
      <c r="AA28" s="275"/>
      <c r="AB28" s="275"/>
      <c r="AC28" s="274"/>
      <c r="AD28" s="275"/>
      <c r="AE28" s="275"/>
      <c r="AF28" s="275"/>
      <c r="AG28" s="274"/>
      <c r="AH28" s="275"/>
      <c r="AI28" s="275"/>
      <c r="AJ28" s="275"/>
      <c r="AK28" s="274"/>
      <c r="AL28" s="275"/>
      <c r="AM28" s="275"/>
      <c r="AN28" s="275"/>
      <c r="AO28" s="276"/>
      <c r="AP28" s="529">
        <f>SUM(AP22:AP27)</f>
        <v>64</v>
      </c>
      <c r="AQ28" s="279" t="s">
        <v>106</v>
      </c>
      <c r="AR28" s="534" t="s">
        <v>115</v>
      </c>
      <c r="AS28" s="535"/>
      <c r="AT28" s="536"/>
      <c r="AU28" s="227" t="s">
        <v>44</v>
      </c>
      <c r="AV28" s="394"/>
      <c r="AW28" s="395"/>
      <c r="AX28" s="539" t="s">
        <v>45</v>
      </c>
      <c r="AY28" s="540"/>
      <c r="AZ28" s="540"/>
      <c r="BA28" s="540"/>
      <c r="BB28" s="540"/>
      <c r="BC28" s="540"/>
      <c r="BD28" s="540"/>
      <c r="BE28" s="541"/>
    </row>
    <row r="29" spans="1:57" ht="15" customHeight="1" thickBot="1">
      <c r="A29" s="19"/>
      <c r="B29" s="10"/>
      <c r="C29" s="12"/>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8"/>
      <c r="AP29" s="530"/>
      <c r="AQ29" s="280"/>
      <c r="AR29" s="537"/>
      <c r="AS29" s="537"/>
      <c r="AT29" s="538"/>
      <c r="AU29" s="399"/>
      <c r="AV29" s="400"/>
      <c r="AW29" s="401"/>
      <c r="AX29" s="542"/>
      <c r="AY29" s="543"/>
      <c r="AZ29" s="543"/>
      <c r="BA29" s="543"/>
      <c r="BB29" s="543"/>
      <c r="BC29" s="543"/>
      <c r="BD29" s="543"/>
      <c r="BE29" s="544"/>
    </row>
    <row r="30" spans="1:57" ht="18.75" customHeight="1" thickTop="1">
      <c r="A30" s="229" t="s">
        <v>31</v>
      </c>
      <c r="B30" s="216"/>
      <c r="C30" s="15" t="s">
        <v>5</v>
      </c>
      <c r="D30" s="9">
        <v>1</v>
      </c>
      <c r="E30" s="9">
        <v>2</v>
      </c>
      <c r="F30" s="9">
        <v>3</v>
      </c>
      <c r="G30" s="9">
        <v>4</v>
      </c>
      <c r="H30" s="9">
        <v>5</v>
      </c>
      <c r="I30" s="9">
        <v>1</v>
      </c>
      <c r="J30" s="9">
        <v>2</v>
      </c>
      <c r="K30" s="9">
        <v>3</v>
      </c>
      <c r="L30" s="9">
        <v>4</v>
      </c>
      <c r="M30" s="9">
        <v>1</v>
      </c>
      <c r="N30" s="9">
        <v>2</v>
      </c>
      <c r="O30" s="9">
        <v>3</v>
      </c>
      <c r="P30" s="9">
        <v>4</v>
      </c>
      <c r="Q30" s="9">
        <v>1</v>
      </c>
      <c r="R30" s="9">
        <v>2</v>
      </c>
      <c r="S30" s="9">
        <v>3</v>
      </c>
      <c r="T30" s="9">
        <v>4</v>
      </c>
      <c r="U30" s="9">
        <v>1</v>
      </c>
      <c r="V30" s="9">
        <v>2</v>
      </c>
      <c r="W30" s="9">
        <v>3</v>
      </c>
      <c r="X30" s="9">
        <v>4</v>
      </c>
      <c r="Y30" s="9">
        <v>1</v>
      </c>
      <c r="Z30" s="9">
        <v>2</v>
      </c>
      <c r="AA30" s="9">
        <v>3</v>
      </c>
      <c r="AB30" s="9">
        <v>4</v>
      </c>
      <c r="AC30" s="9">
        <v>1</v>
      </c>
      <c r="AD30" s="9">
        <v>2</v>
      </c>
      <c r="AE30" s="9">
        <v>3</v>
      </c>
      <c r="AF30" s="9">
        <v>4</v>
      </c>
      <c r="AG30" s="9">
        <v>1</v>
      </c>
      <c r="AH30" s="9">
        <v>2</v>
      </c>
      <c r="AI30" s="9">
        <v>3</v>
      </c>
      <c r="AJ30" s="9">
        <v>4</v>
      </c>
      <c r="AK30" s="9">
        <v>1</v>
      </c>
      <c r="AL30" s="9">
        <v>2</v>
      </c>
      <c r="AM30" s="9">
        <v>3</v>
      </c>
      <c r="AN30" s="282">
        <v>4</v>
      </c>
      <c r="AO30" s="283"/>
      <c r="AP30" s="96" t="s">
        <v>6</v>
      </c>
      <c r="AQ30" s="216"/>
      <c r="AR30" s="420" t="s">
        <v>46</v>
      </c>
      <c r="AS30" s="341"/>
      <c r="AT30" s="228"/>
      <c r="AU30" s="227">
        <f>VLOOKUP($H$2,氏名志望校,12)</f>
        <v>0</v>
      </c>
      <c r="AV30" s="394"/>
      <c r="AW30" s="395"/>
      <c r="AX30" s="402">
        <f>IF(VLOOKUP($H$2,氏名志望校,13)="","",VLOOKUP($H$2,氏名志望校,13))</f>
      </c>
      <c r="AY30" s="403"/>
      <c r="AZ30" s="403"/>
      <c r="BA30" s="403"/>
      <c r="BB30" s="403"/>
      <c r="BC30" s="403"/>
      <c r="BD30" s="403"/>
      <c r="BE30" s="404"/>
    </row>
    <row r="31" spans="1:57" ht="18.75" customHeight="1" thickBot="1">
      <c r="A31" s="19"/>
      <c r="B31" s="10"/>
      <c r="C31" s="13" t="s">
        <v>7</v>
      </c>
      <c r="D31" s="14" t="str">
        <f>VLOOKUP($H$2,必修観点,3)</f>
        <v>Ｂ</v>
      </c>
      <c r="E31" s="14" t="str">
        <f>VLOOKUP($H$2,必修観点,4)</f>
        <v>Ｂ</v>
      </c>
      <c r="F31" s="14" t="str">
        <f>VLOOKUP($H$2,必修観点,5)</f>
        <v>Ｂ</v>
      </c>
      <c r="G31" s="14" t="str">
        <f>VLOOKUP($H$2,必修観点,6)</f>
        <v>Ｂ</v>
      </c>
      <c r="H31" s="14" t="str">
        <f>VLOOKUP($H$2,必修観点,7)</f>
        <v>Ｂ</v>
      </c>
      <c r="I31" s="14" t="str">
        <f>VLOOKUP($H$2,必修観点,8)</f>
        <v>Ｂ</v>
      </c>
      <c r="J31" s="14" t="str">
        <f>VLOOKUP($H$2,必修観点,9)</f>
        <v>Ｂ</v>
      </c>
      <c r="K31" s="14" t="str">
        <f>VLOOKUP($H$2,必修観点,10)</f>
        <v>Ｂ</v>
      </c>
      <c r="L31" s="14" t="str">
        <f>VLOOKUP($H$2,必修観点,11)</f>
        <v>Ｃ</v>
      </c>
      <c r="M31" s="14" t="str">
        <f>VLOOKUP($H$2,必修観点,12)</f>
        <v>Ｂ</v>
      </c>
      <c r="N31" s="14" t="str">
        <f>VLOOKUP($H$2,必修観点,13)</f>
        <v>Ｂ</v>
      </c>
      <c r="O31" s="14" t="str">
        <f>VLOOKUP($H$2,必修観点,14)</f>
        <v>Ｂ</v>
      </c>
      <c r="P31" s="14" t="str">
        <f>VLOOKUP($H$2,必修観点,15)</f>
        <v>Ｂ</v>
      </c>
      <c r="Q31" s="14" t="str">
        <f>VLOOKUP($H$2,必修観点,16)</f>
        <v>Ｂ</v>
      </c>
      <c r="R31" s="14" t="str">
        <f>VLOOKUP($H$2,必修観点,17)</f>
        <v>Ｂ</v>
      </c>
      <c r="S31" s="14" t="str">
        <f>VLOOKUP($H$2,必修観点,18)</f>
        <v>Ｂ</v>
      </c>
      <c r="T31" s="14" t="str">
        <f>VLOOKUP($H$2,必修観点,19)</f>
        <v>Ｂ</v>
      </c>
      <c r="U31" s="14" t="str">
        <f>VLOOKUP($H$2,必修観点,20)</f>
        <v>Ｂ</v>
      </c>
      <c r="V31" s="14" t="str">
        <f>VLOOKUP($H$2,必修観点,21)</f>
        <v>Ｂ</v>
      </c>
      <c r="W31" s="14" t="str">
        <f>VLOOKUP($H$2,必修観点,22)</f>
        <v>Ｂ</v>
      </c>
      <c r="X31" s="14" t="str">
        <f>VLOOKUP($H$2,必修観点,23)</f>
        <v>Ｂ</v>
      </c>
      <c r="Y31" s="14" t="str">
        <f>VLOOKUP($H$2,必修観点,24)</f>
        <v>Ｂ</v>
      </c>
      <c r="Z31" s="14" t="str">
        <f>VLOOKUP($H$2,必修観点,25)</f>
        <v>Ｂ</v>
      </c>
      <c r="AA31" s="14" t="str">
        <f>VLOOKUP($H$2,必修観点,26)</f>
        <v>Ｂ</v>
      </c>
      <c r="AB31" s="14" t="str">
        <f>VLOOKUP($H$2,必修観点,27)</f>
        <v>Ｂ</v>
      </c>
      <c r="AC31" s="14" t="str">
        <f>VLOOKUP($H$2,必修観点,28)</f>
        <v>Ｂ</v>
      </c>
      <c r="AD31" s="14" t="str">
        <f>VLOOKUP($H$2,必修観点,29)</f>
        <v>Ｂ</v>
      </c>
      <c r="AE31" s="14" t="str">
        <f>VLOOKUP($H$2,必修観点,30)</f>
        <v>Ｂ</v>
      </c>
      <c r="AF31" s="14" t="str">
        <f>VLOOKUP($H$2,必修観点,31)</f>
        <v>Ｂ</v>
      </c>
      <c r="AG31" s="14" t="str">
        <f>VLOOKUP($H$2,必修観点,32)</f>
        <v>Ｂ</v>
      </c>
      <c r="AH31" s="14" t="str">
        <f>VLOOKUP($H$2,必修観点,33)</f>
        <v>Ｂ</v>
      </c>
      <c r="AI31" s="14" t="str">
        <f>VLOOKUP($H$2,必修観点,34)</f>
        <v>Ｂ</v>
      </c>
      <c r="AJ31" s="14" t="str">
        <f>VLOOKUP($H$2,必修観点,35)</f>
        <v>Ｂ</v>
      </c>
      <c r="AK31" s="14" t="str">
        <f>VLOOKUP($H$2,必修観点,36)</f>
        <v>Ｂ</v>
      </c>
      <c r="AL31" s="14" t="str">
        <f>VLOOKUP($H$2,必修観点,37)</f>
        <v>Ｂ</v>
      </c>
      <c r="AM31" s="14" t="str">
        <f>VLOOKUP($H$2,必修観点,38)</f>
        <v>Ｂ</v>
      </c>
      <c r="AN31" s="284" t="str">
        <f>VLOOKUP($H$2,必修観点,39)</f>
        <v>Ｂ</v>
      </c>
      <c r="AO31" s="285"/>
      <c r="AP31" s="97"/>
      <c r="AQ31" s="216"/>
      <c r="AR31" s="221"/>
      <c r="AS31" s="221"/>
      <c r="AT31" s="218"/>
      <c r="AU31" s="399"/>
      <c r="AV31" s="400"/>
      <c r="AW31" s="401"/>
      <c r="AX31" s="408"/>
      <c r="AY31" s="409"/>
      <c r="AZ31" s="409"/>
      <c r="BA31" s="409"/>
      <c r="BB31" s="409"/>
      <c r="BC31" s="409"/>
      <c r="BD31" s="409"/>
      <c r="BE31" s="410"/>
    </row>
    <row r="32" spans="1:57" ht="18.75" customHeight="1" thickTop="1">
      <c r="A32" s="19"/>
      <c r="B32" s="10"/>
      <c r="C32" s="263" t="s">
        <v>22</v>
      </c>
      <c r="D32" s="341"/>
      <c r="E32" s="341"/>
      <c r="F32" s="341"/>
      <c r="G32" s="341"/>
      <c r="H32" s="228"/>
      <c r="I32" s="263" t="s">
        <v>23</v>
      </c>
      <c r="J32" s="341"/>
      <c r="K32" s="341"/>
      <c r="L32" s="228"/>
      <c r="M32" s="309" t="s">
        <v>24</v>
      </c>
      <c r="N32" s="310"/>
      <c r="O32" s="310"/>
      <c r="P32" s="310"/>
      <c r="Q32" s="473" t="str">
        <f>VLOOKUP($H$2,選択,21)</f>
        <v>国語　音楽　</v>
      </c>
      <c r="R32" s="474"/>
      <c r="S32" s="474"/>
      <c r="T32" s="474"/>
      <c r="U32" s="474"/>
      <c r="V32" s="474"/>
      <c r="W32" s="474"/>
      <c r="X32" s="474"/>
      <c r="Y32" s="474"/>
      <c r="Z32" s="474"/>
      <c r="AA32" s="474"/>
      <c r="AB32" s="474"/>
      <c r="AC32" s="474"/>
      <c r="AD32" s="474"/>
      <c r="AE32" s="474"/>
      <c r="AF32" s="475"/>
      <c r="AG32" s="263" t="s">
        <v>26</v>
      </c>
      <c r="AH32" s="341"/>
      <c r="AI32" s="341"/>
      <c r="AJ32" s="228"/>
      <c r="AK32" s="324" t="str">
        <f>VLOOKUP($H$2,選択,23)</f>
        <v>B</v>
      </c>
      <c r="AL32" s="325"/>
      <c r="AM32" s="325"/>
      <c r="AN32" s="325"/>
      <c r="AO32" s="326"/>
      <c r="AP32" s="96" t="s">
        <v>8</v>
      </c>
      <c r="AQ32" s="216"/>
      <c r="AR32" s="420" t="s">
        <v>47</v>
      </c>
      <c r="AS32" s="341"/>
      <c r="AT32" s="228"/>
      <c r="AU32" s="227">
        <f>VLOOKUP($H$2,氏名志望校,14)</f>
        <v>1</v>
      </c>
      <c r="AV32" s="394"/>
      <c r="AW32" s="395"/>
      <c r="AX32" s="402">
        <f>IF(VLOOKUP($H$2,氏名志望校,15)="","",VLOOKUP($H$2,氏名志望校,15))</f>
      </c>
      <c r="AY32" s="403"/>
      <c r="AZ32" s="403"/>
      <c r="BA32" s="403"/>
      <c r="BB32" s="403"/>
      <c r="BC32" s="403"/>
      <c r="BD32" s="403"/>
      <c r="BE32" s="404"/>
    </row>
    <row r="33" spans="1:57" ht="18.75" customHeight="1" thickBot="1">
      <c r="A33" s="17"/>
      <c r="B33" s="18"/>
      <c r="C33" s="217"/>
      <c r="D33" s="221"/>
      <c r="E33" s="221"/>
      <c r="F33" s="221"/>
      <c r="G33" s="221"/>
      <c r="H33" s="218"/>
      <c r="I33" s="217"/>
      <c r="J33" s="221"/>
      <c r="K33" s="221"/>
      <c r="L33" s="218"/>
      <c r="M33" s="311" t="s">
        <v>25</v>
      </c>
      <c r="N33" s="312"/>
      <c r="O33" s="312"/>
      <c r="P33" s="312"/>
      <c r="Q33" s="473">
        <f>VLOOKUP($H$2,選択,22)</f>
      </c>
      <c r="R33" s="474"/>
      <c r="S33" s="474"/>
      <c r="T33" s="474"/>
      <c r="U33" s="474"/>
      <c r="V33" s="474"/>
      <c r="W33" s="474"/>
      <c r="X33" s="474"/>
      <c r="Y33" s="474"/>
      <c r="Z33" s="474"/>
      <c r="AA33" s="474"/>
      <c r="AB33" s="474"/>
      <c r="AC33" s="474"/>
      <c r="AD33" s="474"/>
      <c r="AE33" s="474"/>
      <c r="AF33" s="475"/>
      <c r="AG33" s="217"/>
      <c r="AH33" s="221"/>
      <c r="AI33" s="221"/>
      <c r="AJ33" s="218"/>
      <c r="AK33" s="327" t="str">
        <f>VLOOKUP($H$2,選択,24)</f>
        <v>C</v>
      </c>
      <c r="AL33" s="328"/>
      <c r="AM33" s="328"/>
      <c r="AN33" s="328"/>
      <c r="AO33" s="329"/>
      <c r="AP33" s="98"/>
      <c r="AQ33" s="216"/>
      <c r="AR33" s="221"/>
      <c r="AS33" s="221"/>
      <c r="AT33" s="218"/>
      <c r="AU33" s="399"/>
      <c r="AV33" s="400"/>
      <c r="AW33" s="401"/>
      <c r="AX33" s="408"/>
      <c r="AY33" s="409"/>
      <c r="AZ33" s="409"/>
      <c r="BA33" s="409"/>
      <c r="BB33" s="409"/>
      <c r="BC33" s="409"/>
      <c r="BD33" s="409"/>
      <c r="BE33" s="410"/>
    </row>
    <row r="34" spans="1:57" ht="18.75" customHeight="1" thickTop="1">
      <c r="A34" s="227" t="s">
        <v>101</v>
      </c>
      <c r="B34" s="228"/>
      <c r="C34" s="263" t="s">
        <v>53</v>
      </c>
      <c r="D34" s="264"/>
      <c r="E34" s="263" t="s">
        <v>54</v>
      </c>
      <c r="F34" s="371"/>
      <c r="G34" s="264"/>
      <c r="H34" s="486" t="s">
        <v>67</v>
      </c>
      <c r="I34" s="371"/>
      <c r="J34" s="264"/>
      <c r="K34" s="80"/>
      <c r="L34" s="51"/>
      <c r="M34" s="16"/>
      <c r="N34" s="219" t="s">
        <v>102</v>
      </c>
      <c r="O34" s="228"/>
      <c r="P34" s="286" t="s">
        <v>58</v>
      </c>
      <c r="Q34" s="287"/>
      <c r="R34" s="287"/>
      <c r="S34" s="287"/>
      <c r="T34" s="287"/>
      <c r="U34" s="288"/>
      <c r="V34" s="286" t="s">
        <v>59</v>
      </c>
      <c r="W34" s="287"/>
      <c r="X34" s="287"/>
      <c r="Y34" s="287"/>
      <c r="Z34" s="287"/>
      <c r="AA34" s="288"/>
      <c r="AB34" s="286" t="s">
        <v>100</v>
      </c>
      <c r="AC34" s="287"/>
      <c r="AD34" s="287"/>
      <c r="AE34" s="287"/>
      <c r="AF34" s="287"/>
      <c r="AG34" s="288"/>
      <c r="AH34" s="286" t="s">
        <v>60</v>
      </c>
      <c r="AI34" s="287"/>
      <c r="AJ34" s="287"/>
      <c r="AK34" s="287"/>
      <c r="AL34" s="287"/>
      <c r="AM34" s="288"/>
      <c r="AN34" s="301" t="s">
        <v>61</v>
      </c>
      <c r="AO34" s="302"/>
      <c r="AP34" s="303"/>
      <c r="AQ34" s="280"/>
      <c r="AR34" s="420" t="s">
        <v>48</v>
      </c>
      <c r="AS34" s="341"/>
      <c r="AT34" s="228"/>
      <c r="AU34" s="227">
        <f>VLOOKUP($H$2,氏名志望校,16)</f>
        <v>0</v>
      </c>
      <c r="AV34" s="394"/>
      <c r="AW34" s="395"/>
      <c r="AX34" s="402">
        <f>IF(VLOOKUP($H$2,氏名志望校,17)="","",VLOOKUP($H$2,氏名志望校,17))</f>
      </c>
      <c r="AY34" s="403"/>
      <c r="AZ34" s="403"/>
      <c r="BA34" s="403"/>
      <c r="BB34" s="403"/>
      <c r="BC34" s="403"/>
      <c r="BD34" s="403"/>
      <c r="BE34" s="404"/>
    </row>
    <row r="35" spans="1:57" ht="11.25" customHeight="1">
      <c r="A35" s="229"/>
      <c r="B35" s="216"/>
      <c r="C35" s="222" t="s">
        <v>103</v>
      </c>
      <c r="D35" s="223"/>
      <c r="E35" s="222" t="s">
        <v>104</v>
      </c>
      <c r="F35" s="260"/>
      <c r="G35" s="223"/>
      <c r="H35" s="222" t="s">
        <v>105</v>
      </c>
      <c r="I35" s="260"/>
      <c r="J35" s="223"/>
      <c r="K35" s="19"/>
      <c r="L35" s="79"/>
      <c r="M35" s="77"/>
      <c r="N35" s="229"/>
      <c r="O35" s="216"/>
      <c r="P35" s="289"/>
      <c r="Q35" s="290"/>
      <c r="R35" s="290"/>
      <c r="S35" s="290"/>
      <c r="T35" s="290"/>
      <c r="U35" s="291"/>
      <c r="V35" s="289"/>
      <c r="W35" s="290"/>
      <c r="X35" s="290"/>
      <c r="Y35" s="290"/>
      <c r="Z35" s="290"/>
      <c r="AA35" s="291"/>
      <c r="AB35" s="289"/>
      <c r="AC35" s="290"/>
      <c r="AD35" s="290"/>
      <c r="AE35" s="290"/>
      <c r="AF35" s="290"/>
      <c r="AG35" s="291"/>
      <c r="AH35" s="289"/>
      <c r="AI35" s="290"/>
      <c r="AJ35" s="290"/>
      <c r="AK35" s="290"/>
      <c r="AL35" s="290"/>
      <c r="AM35" s="291"/>
      <c r="AN35" s="289"/>
      <c r="AO35" s="290"/>
      <c r="AP35" s="291"/>
      <c r="AQ35" s="280"/>
      <c r="AR35" s="421"/>
      <c r="AS35" s="220"/>
      <c r="AT35" s="216"/>
      <c r="AU35" s="396"/>
      <c r="AV35" s="397"/>
      <c r="AW35" s="398"/>
      <c r="AX35" s="405"/>
      <c r="AY35" s="406"/>
      <c r="AZ35" s="406"/>
      <c r="BA35" s="406"/>
      <c r="BB35" s="406"/>
      <c r="BC35" s="406"/>
      <c r="BD35" s="406"/>
      <c r="BE35" s="407"/>
    </row>
    <row r="36" spans="1:57" ht="7.5" customHeight="1">
      <c r="A36" s="229"/>
      <c r="B36" s="216"/>
      <c r="C36" s="214"/>
      <c r="D36" s="223"/>
      <c r="E36" s="214"/>
      <c r="F36" s="260"/>
      <c r="G36" s="223"/>
      <c r="H36" s="214"/>
      <c r="I36" s="260"/>
      <c r="J36" s="223"/>
      <c r="K36" s="19"/>
      <c r="L36" s="262" t="s">
        <v>55</v>
      </c>
      <c r="M36" s="77"/>
      <c r="N36" s="229"/>
      <c r="O36" s="216"/>
      <c r="P36" s="422" t="s">
        <v>375</v>
      </c>
      <c r="Q36" s="293"/>
      <c r="R36" s="293"/>
      <c r="S36" s="293"/>
      <c r="T36" s="293"/>
      <c r="U36" s="294"/>
      <c r="V36" s="422" t="s">
        <v>375</v>
      </c>
      <c r="W36" s="293"/>
      <c r="X36" s="293"/>
      <c r="Y36" s="293"/>
      <c r="Z36" s="293"/>
      <c r="AA36" s="294"/>
      <c r="AB36" s="422" t="s">
        <v>375</v>
      </c>
      <c r="AC36" s="293"/>
      <c r="AD36" s="293"/>
      <c r="AE36" s="293"/>
      <c r="AF36" s="293"/>
      <c r="AG36" s="294"/>
      <c r="AH36" s="422" t="s">
        <v>375</v>
      </c>
      <c r="AI36" s="293"/>
      <c r="AJ36" s="293"/>
      <c r="AK36" s="293"/>
      <c r="AL36" s="293"/>
      <c r="AM36" s="294"/>
      <c r="AN36" s="292" t="s">
        <v>375</v>
      </c>
      <c r="AO36" s="293"/>
      <c r="AP36" s="294"/>
      <c r="AQ36" s="281"/>
      <c r="AR36" s="221"/>
      <c r="AS36" s="221"/>
      <c r="AT36" s="218"/>
      <c r="AU36" s="399"/>
      <c r="AV36" s="400"/>
      <c r="AW36" s="401"/>
      <c r="AX36" s="408"/>
      <c r="AY36" s="409"/>
      <c r="AZ36" s="409"/>
      <c r="BA36" s="409"/>
      <c r="BB36" s="409"/>
      <c r="BC36" s="409"/>
      <c r="BD36" s="409"/>
      <c r="BE36" s="410"/>
    </row>
    <row r="37" spans="1:57" ht="36" customHeight="1">
      <c r="A37" s="229"/>
      <c r="B37" s="216"/>
      <c r="C37" s="214"/>
      <c r="D37" s="223"/>
      <c r="E37" s="214"/>
      <c r="F37" s="260"/>
      <c r="G37" s="223"/>
      <c r="H37" s="214"/>
      <c r="I37" s="260"/>
      <c r="J37" s="223"/>
      <c r="K37" s="19"/>
      <c r="L37" s="262"/>
      <c r="M37" s="77"/>
      <c r="N37" s="229"/>
      <c r="O37" s="216"/>
      <c r="P37" s="298"/>
      <c r="Q37" s="299"/>
      <c r="R37" s="299"/>
      <c r="S37" s="299"/>
      <c r="T37" s="299"/>
      <c r="U37" s="300"/>
      <c r="V37" s="298"/>
      <c r="W37" s="299"/>
      <c r="X37" s="299"/>
      <c r="Y37" s="299"/>
      <c r="Z37" s="299"/>
      <c r="AA37" s="300"/>
      <c r="AB37" s="298"/>
      <c r="AC37" s="299"/>
      <c r="AD37" s="299"/>
      <c r="AE37" s="299"/>
      <c r="AF37" s="299"/>
      <c r="AG37" s="300"/>
      <c r="AH37" s="298"/>
      <c r="AI37" s="299"/>
      <c r="AJ37" s="299"/>
      <c r="AK37" s="299"/>
      <c r="AL37" s="299"/>
      <c r="AM37" s="300"/>
      <c r="AN37" s="298"/>
      <c r="AO37" s="299"/>
      <c r="AP37" s="300"/>
      <c r="AQ37" s="279" t="s">
        <v>107</v>
      </c>
      <c r="AR37" s="411" t="s">
        <v>376</v>
      </c>
      <c r="AS37" s="412"/>
      <c r="AT37" s="412"/>
      <c r="AU37" s="412"/>
      <c r="AV37" s="412"/>
      <c r="AW37" s="412"/>
      <c r="AX37" s="412"/>
      <c r="AY37" s="412"/>
      <c r="AZ37" s="412"/>
      <c r="BA37" s="412"/>
      <c r="BB37" s="412"/>
      <c r="BC37" s="412"/>
      <c r="BD37" s="412"/>
      <c r="BE37" s="413"/>
    </row>
    <row r="38" spans="1:57" ht="15" customHeight="1">
      <c r="A38" s="229"/>
      <c r="B38" s="216"/>
      <c r="C38" s="214"/>
      <c r="D38" s="223"/>
      <c r="E38" s="214"/>
      <c r="F38" s="260"/>
      <c r="G38" s="223"/>
      <c r="H38" s="214"/>
      <c r="I38" s="260"/>
      <c r="J38" s="223"/>
      <c r="K38" s="19"/>
      <c r="L38" s="79" t="s">
        <v>56</v>
      </c>
      <c r="M38" s="77"/>
      <c r="N38" s="229"/>
      <c r="O38" s="216"/>
      <c r="P38" s="286" t="s">
        <v>62</v>
      </c>
      <c r="Q38" s="287"/>
      <c r="R38" s="287"/>
      <c r="S38" s="287"/>
      <c r="T38" s="287"/>
      <c r="U38" s="288"/>
      <c r="V38" s="286" t="s">
        <v>63</v>
      </c>
      <c r="W38" s="287"/>
      <c r="X38" s="287"/>
      <c r="Y38" s="287"/>
      <c r="Z38" s="287"/>
      <c r="AA38" s="288"/>
      <c r="AB38" s="286" t="s">
        <v>64</v>
      </c>
      <c r="AC38" s="287"/>
      <c r="AD38" s="287"/>
      <c r="AE38" s="287"/>
      <c r="AF38" s="287"/>
      <c r="AG38" s="288"/>
      <c r="AH38" s="286" t="s">
        <v>65</v>
      </c>
      <c r="AI38" s="287"/>
      <c r="AJ38" s="287"/>
      <c r="AK38" s="287"/>
      <c r="AL38" s="287"/>
      <c r="AM38" s="288"/>
      <c r="AN38" s="286" t="s">
        <v>66</v>
      </c>
      <c r="AO38" s="287"/>
      <c r="AP38" s="288"/>
      <c r="AQ38" s="280"/>
      <c r="AR38" s="414"/>
      <c r="AS38" s="415"/>
      <c r="AT38" s="415"/>
      <c r="AU38" s="415"/>
      <c r="AV38" s="415"/>
      <c r="AW38" s="415"/>
      <c r="AX38" s="415"/>
      <c r="AY38" s="415"/>
      <c r="AZ38" s="415"/>
      <c r="BA38" s="415"/>
      <c r="BB38" s="415"/>
      <c r="BC38" s="415"/>
      <c r="BD38" s="415"/>
      <c r="BE38" s="416"/>
    </row>
    <row r="39" spans="1:57" ht="15" customHeight="1">
      <c r="A39" s="229"/>
      <c r="B39" s="216"/>
      <c r="C39" s="214"/>
      <c r="D39" s="223"/>
      <c r="E39" s="214"/>
      <c r="F39" s="260"/>
      <c r="G39" s="223"/>
      <c r="H39" s="214"/>
      <c r="I39" s="260"/>
      <c r="J39" s="223"/>
      <c r="K39" s="19"/>
      <c r="L39" s="79"/>
      <c r="M39" s="77"/>
      <c r="N39" s="229"/>
      <c r="O39" s="216"/>
      <c r="P39" s="289"/>
      <c r="Q39" s="290"/>
      <c r="R39" s="290"/>
      <c r="S39" s="290"/>
      <c r="T39" s="290"/>
      <c r="U39" s="291"/>
      <c r="V39" s="289"/>
      <c r="W39" s="290"/>
      <c r="X39" s="290"/>
      <c r="Y39" s="290"/>
      <c r="Z39" s="290"/>
      <c r="AA39" s="291"/>
      <c r="AB39" s="289"/>
      <c r="AC39" s="290"/>
      <c r="AD39" s="290"/>
      <c r="AE39" s="290"/>
      <c r="AF39" s="290"/>
      <c r="AG39" s="291"/>
      <c r="AH39" s="289"/>
      <c r="AI39" s="290"/>
      <c r="AJ39" s="290"/>
      <c r="AK39" s="290"/>
      <c r="AL39" s="290"/>
      <c r="AM39" s="291"/>
      <c r="AN39" s="289"/>
      <c r="AO39" s="290"/>
      <c r="AP39" s="291"/>
      <c r="AQ39" s="280"/>
      <c r="AR39" s="414"/>
      <c r="AS39" s="415"/>
      <c r="AT39" s="415"/>
      <c r="AU39" s="415"/>
      <c r="AV39" s="415"/>
      <c r="AW39" s="415"/>
      <c r="AX39" s="415"/>
      <c r="AY39" s="415"/>
      <c r="AZ39" s="415"/>
      <c r="BA39" s="415"/>
      <c r="BB39" s="415"/>
      <c r="BC39" s="415"/>
      <c r="BD39" s="415"/>
      <c r="BE39" s="416"/>
    </row>
    <row r="40" spans="1:57" ht="15" customHeight="1" thickBot="1">
      <c r="A40" s="229"/>
      <c r="B40" s="216"/>
      <c r="C40" s="215"/>
      <c r="D40" s="259"/>
      <c r="E40" s="215"/>
      <c r="F40" s="261"/>
      <c r="G40" s="259"/>
      <c r="H40" s="215"/>
      <c r="I40" s="261"/>
      <c r="J40" s="259"/>
      <c r="K40" s="81"/>
      <c r="L40" s="82"/>
      <c r="M40" s="83"/>
      <c r="N40" s="229"/>
      <c r="O40" s="216"/>
      <c r="P40" s="422" t="s">
        <v>375</v>
      </c>
      <c r="Q40" s="293"/>
      <c r="R40" s="293"/>
      <c r="S40" s="293"/>
      <c r="T40" s="293"/>
      <c r="U40" s="294"/>
      <c r="V40" s="422" t="s">
        <v>375</v>
      </c>
      <c r="W40" s="293"/>
      <c r="X40" s="293"/>
      <c r="Y40" s="293"/>
      <c r="Z40" s="293"/>
      <c r="AA40" s="294"/>
      <c r="AB40" s="422" t="s">
        <v>375</v>
      </c>
      <c r="AC40" s="293"/>
      <c r="AD40" s="293"/>
      <c r="AE40" s="293"/>
      <c r="AF40" s="293"/>
      <c r="AG40" s="294"/>
      <c r="AH40" s="422" t="s">
        <v>375</v>
      </c>
      <c r="AI40" s="293"/>
      <c r="AJ40" s="293"/>
      <c r="AK40" s="293"/>
      <c r="AL40" s="293"/>
      <c r="AM40" s="294"/>
      <c r="AN40" s="292" t="s">
        <v>375</v>
      </c>
      <c r="AO40" s="293"/>
      <c r="AP40" s="294"/>
      <c r="AQ40" s="280"/>
      <c r="AR40" s="414"/>
      <c r="AS40" s="415"/>
      <c r="AT40" s="415"/>
      <c r="AU40" s="415"/>
      <c r="AV40" s="415"/>
      <c r="AW40" s="415"/>
      <c r="AX40" s="415"/>
      <c r="AY40" s="415"/>
      <c r="AZ40" s="415"/>
      <c r="BA40" s="415"/>
      <c r="BB40" s="415"/>
      <c r="BC40" s="415"/>
      <c r="BD40" s="415"/>
      <c r="BE40" s="416"/>
    </row>
    <row r="41" spans="1:57" ht="15" customHeight="1" thickTop="1">
      <c r="A41" s="229"/>
      <c r="B41" s="216"/>
      <c r="C41" s="273" t="s">
        <v>375</v>
      </c>
      <c r="D41" s="271"/>
      <c r="E41" s="265" t="s">
        <v>375</v>
      </c>
      <c r="F41" s="266"/>
      <c r="G41" s="271"/>
      <c r="H41" s="265" t="s">
        <v>375</v>
      </c>
      <c r="I41" s="266"/>
      <c r="J41" s="267"/>
      <c r="K41" s="423" t="s">
        <v>57</v>
      </c>
      <c r="L41" s="424"/>
      <c r="M41" s="425"/>
      <c r="N41" s="220"/>
      <c r="O41" s="216"/>
      <c r="P41" s="429"/>
      <c r="Q41" s="296"/>
      <c r="R41" s="296"/>
      <c r="S41" s="296"/>
      <c r="T41" s="296"/>
      <c r="U41" s="297"/>
      <c r="V41" s="429"/>
      <c r="W41" s="296"/>
      <c r="X41" s="296"/>
      <c r="Y41" s="296"/>
      <c r="Z41" s="296"/>
      <c r="AA41" s="297"/>
      <c r="AB41" s="429"/>
      <c r="AC41" s="296"/>
      <c r="AD41" s="296"/>
      <c r="AE41" s="296"/>
      <c r="AF41" s="296"/>
      <c r="AG41" s="297"/>
      <c r="AH41" s="429"/>
      <c r="AI41" s="296"/>
      <c r="AJ41" s="296"/>
      <c r="AK41" s="296"/>
      <c r="AL41" s="296"/>
      <c r="AM41" s="297"/>
      <c r="AN41" s="295"/>
      <c r="AO41" s="296"/>
      <c r="AP41" s="297"/>
      <c r="AQ41" s="280"/>
      <c r="AR41" s="414"/>
      <c r="AS41" s="415"/>
      <c r="AT41" s="415"/>
      <c r="AU41" s="415"/>
      <c r="AV41" s="415"/>
      <c r="AW41" s="415"/>
      <c r="AX41" s="415"/>
      <c r="AY41" s="415"/>
      <c r="AZ41" s="415"/>
      <c r="BA41" s="415"/>
      <c r="BB41" s="415"/>
      <c r="BC41" s="415"/>
      <c r="BD41" s="415"/>
      <c r="BE41" s="416"/>
    </row>
    <row r="42" spans="1:57" ht="13.5" customHeight="1" thickBot="1">
      <c r="A42" s="217"/>
      <c r="B42" s="218"/>
      <c r="C42" s="268"/>
      <c r="D42" s="272"/>
      <c r="E42" s="268"/>
      <c r="F42" s="269"/>
      <c r="G42" s="272"/>
      <c r="H42" s="268"/>
      <c r="I42" s="269"/>
      <c r="J42" s="270"/>
      <c r="K42" s="426"/>
      <c r="L42" s="427"/>
      <c r="M42" s="428"/>
      <c r="N42" s="221"/>
      <c r="O42" s="218"/>
      <c r="P42" s="295"/>
      <c r="Q42" s="296"/>
      <c r="R42" s="296"/>
      <c r="S42" s="296"/>
      <c r="T42" s="296"/>
      <c r="U42" s="300"/>
      <c r="V42" s="298"/>
      <c r="W42" s="299"/>
      <c r="X42" s="299"/>
      <c r="Y42" s="299"/>
      <c r="Z42" s="299"/>
      <c r="AA42" s="300"/>
      <c r="AB42" s="298"/>
      <c r="AC42" s="299"/>
      <c r="AD42" s="299"/>
      <c r="AE42" s="299"/>
      <c r="AF42" s="299"/>
      <c r="AG42" s="300"/>
      <c r="AH42" s="298"/>
      <c r="AI42" s="299"/>
      <c r="AJ42" s="299"/>
      <c r="AK42" s="299"/>
      <c r="AL42" s="299"/>
      <c r="AM42" s="300"/>
      <c r="AN42" s="298"/>
      <c r="AO42" s="299"/>
      <c r="AP42" s="300"/>
      <c r="AQ42" s="280"/>
      <c r="AR42" s="414"/>
      <c r="AS42" s="415"/>
      <c r="AT42" s="415"/>
      <c r="AU42" s="415"/>
      <c r="AV42" s="415"/>
      <c r="AW42" s="415"/>
      <c r="AX42" s="415"/>
      <c r="AY42" s="415"/>
      <c r="AZ42" s="415"/>
      <c r="BA42" s="415"/>
      <c r="BB42" s="415"/>
      <c r="BC42" s="415"/>
      <c r="BD42" s="415"/>
      <c r="BE42" s="416"/>
    </row>
    <row r="43" spans="1:57" ht="9" customHeight="1" thickTop="1">
      <c r="A43" s="66"/>
      <c r="B43" s="67"/>
      <c r="C43" s="476" t="s">
        <v>124</v>
      </c>
      <c r="D43" s="431"/>
      <c r="E43" s="431"/>
      <c r="F43" s="431"/>
      <c r="G43" s="431"/>
      <c r="H43" s="431"/>
      <c r="I43" s="431"/>
      <c r="J43" s="431"/>
      <c r="K43" s="384"/>
      <c r="L43" s="384"/>
      <c r="M43" s="384"/>
      <c r="N43" s="431"/>
      <c r="O43" s="431"/>
      <c r="P43" s="431"/>
      <c r="Q43" s="431"/>
      <c r="R43" s="431"/>
      <c r="S43" s="431"/>
      <c r="T43" s="432"/>
      <c r="U43" s="46"/>
      <c r="V43" s="47"/>
      <c r="W43" s="48"/>
      <c r="X43" s="49"/>
      <c r="Y43" s="472" t="s">
        <v>379</v>
      </c>
      <c r="Z43" s="381"/>
      <c r="AA43" s="381"/>
      <c r="AB43" s="381"/>
      <c r="AC43" s="381"/>
      <c r="AD43" s="381"/>
      <c r="AE43" s="381"/>
      <c r="AF43" s="381"/>
      <c r="AG43" s="381"/>
      <c r="AH43" s="381"/>
      <c r="AI43" s="381"/>
      <c r="AJ43" s="381"/>
      <c r="AK43" s="381"/>
      <c r="AL43" s="381"/>
      <c r="AM43" s="381"/>
      <c r="AN43" s="381"/>
      <c r="AO43" s="381"/>
      <c r="AP43" s="382"/>
      <c r="AQ43" s="280"/>
      <c r="AR43" s="414"/>
      <c r="AS43" s="415"/>
      <c r="AT43" s="415"/>
      <c r="AU43" s="415"/>
      <c r="AV43" s="415"/>
      <c r="AW43" s="415"/>
      <c r="AX43" s="415"/>
      <c r="AY43" s="415"/>
      <c r="AZ43" s="415"/>
      <c r="BA43" s="415"/>
      <c r="BB43" s="415"/>
      <c r="BC43" s="415"/>
      <c r="BD43" s="415"/>
      <c r="BE43" s="416"/>
    </row>
    <row r="44" spans="1:57" ht="10.5" customHeight="1">
      <c r="A44" s="68"/>
      <c r="B44" s="69" t="s">
        <v>346</v>
      </c>
      <c r="C44" s="430"/>
      <c r="D44" s="431"/>
      <c r="E44" s="431"/>
      <c r="F44" s="431"/>
      <c r="G44" s="431"/>
      <c r="H44" s="431"/>
      <c r="I44" s="431"/>
      <c r="J44" s="431"/>
      <c r="K44" s="431"/>
      <c r="L44" s="431"/>
      <c r="M44" s="431"/>
      <c r="N44" s="431"/>
      <c r="O44" s="431"/>
      <c r="P44" s="431"/>
      <c r="Q44" s="431"/>
      <c r="R44" s="431"/>
      <c r="S44" s="431"/>
      <c r="T44" s="432"/>
      <c r="U44" s="44"/>
      <c r="V44" s="50"/>
      <c r="W44" s="435" t="s">
        <v>76</v>
      </c>
      <c r="X44" s="436"/>
      <c r="Y44" s="447"/>
      <c r="Z44" s="322"/>
      <c r="AA44" s="322"/>
      <c r="AB44" s="322"/>
      <c r="AC44" s="322"/>
      <c r="AD44" s="322"/>
      <c r="AE44" s="322"/>
      <c r="AF44" s="322"/>
      <c r="AG44" s="322"/>
      <c r="AH44" s="322"/>
      <c r="AI44" s="322"/>
      <c r="AJ44" s="322"/>
      <c r="AK44" s="322"/>
      <c r="AL44" s="322"/>
      <c r="AM44" s="322"/>
      <c r="AN44" s="322"/>
      <c r="AO44" s="322"/>
      <c r="AP44" s="448"/>
      <c r="AQ44" s="280"/>
      <c r="AR44" s="414"/>
      <c r="AS44" s="415"/>
      <c r="AT44" s="415"/>
      <c r="AU44" s="415"/>
      <c r="AV44" s="415"/>
      <c r="AW44" s="415"/>
      <c r="AX44" s="415"/>
      <c r="AY44" s="415"/>
      <c r="AZ44" s="415"/>
      <c r="BA44" s="415"/>
      <c r="BB44" s="415"/>
      <c r="BC44" s="415"/>
      <c r="BD44" s="415"/>
      <c r="BE44" s="416"/>
    </row>
    <row r="45" spans="1:57" ht="10.5" customHeight="1">
      <c r="A45" s="43"/>
      <c r="B45" s="69" t="s">
        <v>50</v>
      </c>
      <c r="C45" s="430"/>
      <c r="D45" s="431"/>
      <c r="E45" s="431"/>
      <c r="F45" s="431"/>
      <c r="G45" s="431"/>
      <c r="H45" s="431"/>
      <c r="I45" s="431"/>
      <c r="J45" s="431"/>
      <c r="K45" s="431"/>
      <c r="L45" s="431"/>
      <c r="M45" s="431"/>
      <c r="N45" s="431"/>
      <c r="O45" s="431"/>
      <c r="P45" s="431"/>
      <c r="Q45" s="431"/>
      <c r="R45" s="431"/>
      <c r="S45" s="431"/>
      <c r="T45" s="432"/>
      <c r="U45" s="44"/>
      <c r="V45" s="50"/>
      <c r="W45" s="435" t="s">
        <v>88</v>
      </c>
      <c r="X45" s="436"/>
      <c r="Y45" s="447"/>
      <c r="Z45" s="322"/>
      <c r="AA45" s="322"/>
      <c r="AB45" s="322"/>
      <c r="AC45" s="322"/>
      <c r="AD45" s="322"/>
      <c r="AE45" s="322"/>
      <c r="AF45" s="322"/>
      <c r="AG45" s="322"/>
      <c r="AH45" s="322"/>
      <c r="AI45" s="322"/>
      <c r="AJ45" s="322"/>
      <c r="AK45" s="322"/>
      <c r="AL45" s="322"/>
      <c r="AM45" s="322"/>
      <c r="AN45" s="322"/>
      <c r="AO45" s="322"/>
      <c r="AP45" s="448"/>
      <c r="AQ45" s="280"/>
      <c r="AR45" s="414"/>
      <c r="AS45" s="415"/>
      <c r="AT45" s="415"/>
      <c r="AU45" s="415"/>
      <c r="AV45" s="415"/>
      <c r="AW45" s="415"/>
      <c r="AX45" s="415"/>
      <c r="AY45" s="415"/>
      <c r="AZ45" s="415"/>
      <c r="BA45" s="415"/>
      <c r="BB45" s="415"/>
      <c r="BC45" s="415"/>
      <c r="BD45" s="415"/>
      <c r="BE45" s="416"/>
    </row>
    <row r="46" spans="1:57" ht="10.5" customHeight="1">
      <c r="A46" s="43" t="s">
        <v>30</v>
      </c>
      <c r="B46" s="70" t="s">
        <v>51</v>
      </c>
      <c r="C46" s="430"/>
      <c r="D46" s="431"/>
      <c r="E46" s="431"/>
      <c r="F46" s="431"/>
      <c r="G46" s="431"/>
      <c r="H46" s="431"/>
      <c r="I46" s="431"/>
      <c r="J46" s="431"/>
      <c r="K46" s="431"/>
      <c r="L46" s="431"/>
      <c r="M46" s="431"/>
      <c r="N46" s="431"/>
      <c r="O46" s="431"/>
      <c r="P46" s="431"/>
      <c r="Q46" s="431"/>
      <c r="R46" s="431"/>
      <c r="S46" s="431"/>
      <c r="T46" s="432"/>
      <c r="U46" s="44"/>
      <c r="V46" s="50"/>
      <c r="W46" s="439" t="s">
        <v>89</v>
      </c>
      <c r="X46" s="440"/>
      <c r="Y46" s="447"/>
      <c r="Z46" s="322"/>
      <c r="AA46" s="322"/>
      <c r="AB46" s="322"/>
      <c r="AC46" s="322"/>
      <c r="AD46" s="322"/>
      <c r="AE46" s="322"/>
      <c r="AF46" s="322"/>
      <c r="AG46" s="322"/>
      <c r="AH46" s="322"/>
      <c r="AI46" s="322"/>
      <c r="AJ46" s="322"/>
      <c r="AK46" s="322"/>
      <c r="AL46" s="322"/>
      <c r="AM46" s="322"/>
      <c r="AN46" s="322"/>
      <c r="AO46" s="322"/>
      <c r="AP46" s="448"/>
      <c r="AQ46" s="281"/>
      <c r="AR46" s="417"/>
      <c r="AS46" s="418"/>
      <c r="AT46" s="418"/>
      <c r="AU46" s="418"/>
      <c r="AV46" s="418"/>
      <c r="AW46" s="418"/>
      <c r="AX46" s="418"/>
      <c r="AY46" s="418"/>
      <c r="AZ46" s="418"/>
      <c r="BA46" s="418"/>
      <c r="BB46" s="418"/>
      <c r="BC46" s="418"/>
      <c r="BD46" s="418"/>
      <c r="BE46" s="419"/>
    </row>
    <row r="47" spans="1:57" ht="10.5" customHeight="1">
      <c r="A47" s="43" t="s">
        <v>31</v>
      </c>
      <c r="B47" s="70" t="s">
        <v>52</v>
      </c>
      <c r="C47" s="430"/>
      <c r="D47" s="431"/>
      <c r="E47" s="431"/>
      <c r="F47" s="431"/>
      <c r="G47" s="431"/>
      <c r="H47" s="431"/>
      <c r="I47" s="431"/>
      <c r="J47" s="431"/>
      <c r="K47" s="431"/>
      <c r="L47" s="431"/>
      <c r="M47" s="431"/>
      <c r="N47" s="431"/>
      <c r="O47" s="431"/>
      <c r="P47" s="431"/>
      <c r="Q47" s="431"/>
      <c r="R47" s="431"/>
      <c r="S47" s="431"/>
      <c r="T47" s="432"/>
      <c r="U47" s="437" t="s">
        <v>75</v>
      </c>
      <c r="V47" s="438"/>
      <c r="W47" s="435" t="s">
        <v>108</v>
      </c>
      <c r="X47" s="436"/>
      <c r="Y47" s="447"/>
      <c r="Z47" s="322"/>
      <c r="AA47" s="322"/>
      <c r="AB47" s="322"/>
      <c r="AC47" s="322"/>
      <c r="AD47" s="322"/>
      <c r="AE47" s="322"/>
      <c r="AF47" s="322"/>
      <c r="AG47" s="322"/>
      <c r="AH47" s="322"/>
      <c r="AI47" s="322"/>
      <c r="AJ47" s="322"/>
      <c r="AK47" s="322"/>
      <c r="AL47" s="322"/>
      <c r="AM47" s="322"/>
      <c r="AN47" s="322"/>
      <c r="AO47" s="322"/>
      <c r="AP47" s="448"/>
      <c r="AQ47" s="45"/>
      <c r="AR47" s="38"/>
      <c r="AS47" s="38"/>
      <c r="AT47" s="38"/>
      <c r="AU47" s="38"/>
      <c r="AV47" s="38"/>
      <c r="AW47" s="38"/>
      <c r="AX47" s="38"/>
      <c r="AY47" s="38"/>
      <c r="AZ47" s="38"/>
      <c r="BA47" s="38"/>
      <c r="BB47" s="38"/>
      <c r="BC47" s="38"/>
      <c r="BD47" s="38"/>
      <c r="BE47" s="39"/>
    </row>
    <row r="48" spans="1:57" ht="10.5" customHeight="1">
      <c r="A48" s="43" t="s">
        <v>69</v>
      </c>
      <c r="B48" s="70" t="s">
        <v>69</v>
      </c>
      <c r="C48" s="430"/>
      <c r="D48" s="431"/>
      <c r="E48" s="431"/>
      <c r="F48" s="431"/>
      <c r="G48" s="431"/>
      <c r="H48" s="431"/>
      <c r="I48" s="431"/>
      <c r="J48" s="431"/>
      <c r="K48" s="431"/>
      <c r="L48" s="431"/>
      <c r="M48" s="431"/>
      <c r="N48" s="431"/>
      <c r="O48" s="431"/>
      <c r="P48" s="431"/>
      <c r="Q48" s="431"/>
      <c r="R48" s="431"/>
      <c r="S48" s="431"/>
      <c r="T48" s="432"/>
      <c r="U48" s="44"/>
      <c r="V48" s="50"/>
      <c r="W48" s="435" t="s">
        <v>51</v>
      </c>
      <c r="X48" s="436"/>
      <c r="Y48" s="447"/>
      <c r="Z48" s="322"/>
      <c r="AA48" s="322"/>
      <c r="AB48" s="322"/>
      <c r="AC48" s="322"/>
      <c r="AD48" s="322"/>
      <c r="AE48" s="322"/>
      <c r="AF48" s="322"/>
      <c r="AG48" s="322"/>
      <c r="AH48" s="322"/>
      <c r="AI48" s="322"/>
      <c r="AJ48" s="322"/>
      <c r="AK48" s="322"/>
      <c r="AL48" s="322"/>
      <c r="AM48" s="322"/>
      <c r="AN48" s="322"/>
      <c r="AO48" s="322"/>
      <c r="AP48" s="448"/>
      <c r="AQ48" s="441" t="s">
        <v>91</v>
      </c>
      <c r="AR48" s="442"/>
      <c r="AS48" s="442"/>
      <c r="AT48" s="442"/>
      <c r="AU48" s="442"/>
      <c r="AV48" s="442"/>
      <c r="AW48" s="442"/>
      <c r="AX48" s="442"/>
      <c r="AY48" s="442"/>
      <c r="AZ48" s="442"/>
      <c r="BA48" s="442"/>
      <c r="BB48" s="442"/>
      <c r="BC48" s="442"/>
      <c r="BD48" s="442"/>
      <c r="BE48" s="40"/>
    </row>
    <row r="49" spans="1:57" ht="10.5" customHeight="1">
      <c r="A49" s="43" t="s">
        <v>49</v>
      </c>
      <c r="B49" s="70"/>
      <c r="C49" s="430"/>
      <c r="D49" s="431"/>
      <c r="E49" s="431"/>
      <c r="F49" s="431"/>
      <c r="G49" s="431"/>
      <c r="H49" s="431"/>
      <c r="I49" s="431"/>
      <c r="J49" s="431"/>
      <c r="K49" s="431"/>
      <c r="L49" s="431"/>
      <c r="M49" s="431"/>
      <c r="N49" s="431"/>
      <c r="O49" s="431"/>
      <c r="P49" s="431"/>
      <c r="Q49" s="431"/>
      <c r="R49" s="431"/>
      <c r="S49" s="431"/>
      <c r="T49" s="432"/>
      <c r="U49" s="44"/>
      <c r="V49" s="50"/>
      <c r="W49" s="435" t="s">
        <v>52</v>
      </c>
      <c r="X49" s="436"/>
      <c r="Y49" s="447"/>
      <c r="Z49" s="322"/>
      <c r="AA49" s="322"/>
      <c r="AB49" s="322"/>
      <c r="AC49" s="322"/>
      <c r="AD49" s="322"/>
      <c r="AE49" s="322"/>
      <c r="AF49" s="322"/>
      <c r="AG49" s="322"/>
      <c r="AH49" s="322"/>
      <c r="AI49" s="322"/>
      <c r="AJ49" s="322"/>
      <c r="AK49" s="322"/>
      <c r="AL49" s="322"/>
      <c r="AM49" s="322"/>
      <c r="AN49" s="322"/>
      <c r="AO49" s="322"/>
      <c r="AP49" s="448"/>
      <c r="AQ49" s="441"/>
      <c r="AR49" s="442"/>
      <c r="AS49" s="442"/>
      <c r="AT49" s="442"/>
      <c r="AU49" s="442"/>
      <c r="AV49" s="442"/>
      <c r="AW49" s="442"/>
      <c r="AX49" s="442"/>
      <c r="AY49" s="442"/>
      <c r="AZ49" s="442"/>
      <c r="BA49" s="442"/>
      <c r="BB49" s="442"/>
      <c r="BC49" s="442"/>
      <c r="BD49" s="442"/>
      <c r="BE49" s="40"/>
    </row>
    <row r="50" spans="1:57" ht="10.5" customHeight="1">
      <c r="A50" s="71" t="s">
        <v>68</v>
      </c>
      <c r="B50" s="72"/>
      <c r="C50" s="430"/>
      <c r="D50" s="431"/>
      <c r="E50" s="431"/>
      <c r="F50" s="431"/>
      <c r="G50" s="431"/>
      <c r="H50" s="431"/>
      <c r="I50" s="431"/>
      <c r="J50" s="431"/>
      <c r="K50" s="431"/>
      <c r="L50" s="431"/>
      <c r="M50" s="431"/>
      <c r="N50" s="431"/>
      <c r="O50" s="431"/>
      <c r="P50" s="431"/>
      <c r="Q50" s="431"/>
      <c r="R50" s="431"/>
      <c r="S50" s="431"/>
      <c r="T50" s="432"/>
      <c r="U50" s="437" t="s">
        <v>51</v>
      </c>
      <c r="V50" s="438"/>
      <c r="W50" s="52"/>
      <c r="X50" s="53"/>
      <c r="Y50" s="449"/>
      <c r="Z50" s="450"/>
      <c r="AA50" s="450"/>
      <c r="AB50" s="450"/>
      <c r="AC50" s="450"/>
      <c r="AD50" s="450"/>
      <c r="AE50" s="450"/>
      <c r="AF50" s="450"/>
      <c r="AG50" s="450"/>
      <c r="AH50" s="450"/>
      <c r="AI50" s="450"/>
      <c r="AJ50" s="450"/>
      <c r="AK50" s="450"/>
      <c r="AL50" s="450"/>
      <c r="AM50" s="450"/>
      <c r="AN50" s="450"/>
      <c r="AO50" s="450"/>
      <c r="AP50" s="451"/>
      <c r="AQ50" s="60"/>
      <c r="AR50" s="61"/>
      <c r="AS50" s="61"/>
      <c r="AT50" s="61"/>
      <c r="AU50" s="61"/>
      <c r="AV50" s="61"/>
      <c r="AW50" s="61"/>
      <c r="AX50" s="61"/>
      <c r="AY50" s="61"/>
      <c r="AZ50" s="61"/>
      <c r="BA50" s="61"/>
      <c r="BB50" s="61"/>
      <c r="BC50" s="61"/>
      <c r="BD50" s="61"/>
      <c r="BE50" s="40"/>
    </row>
    <row r="51" spans="1:57" ht="10.5" customHeight="1">
      <c r="A51" s="66"/>
      <c r="B51" s="67"/>
      <c r="C51" s="430" t="s">
        <v>377</v>
      </c>
      <c r="D51" s="431"/>
      <c r="E51" s="431"/>
      <c r="F51" s="431"/>
      <c r="G51" s="431"/>
      <c r="H51" s="431"/>
      <c r="I51" s="431"/>
      <c r="J51" s="431"/>
      <c r="K51" s="431"/>
      <c r="L51" s="431"/>
      <c r="M51" s="431"/>
      <c r="N51" s="431"/>
      <c r="O51" s="431"/>
      <c r="P51" s="431"/>
      <c r="Q51" s="431"/>
      <c r="R51" s="431"/>
      <c r="S51" s="431"/>
      <c r="T51" s="432"/>
      <c r="U51" s="44"/>
      <c r="V51" s="50"/>
      <c r="W51" s="54"/>
      <c r="X51" s="55"/>
      <c r="Y51" s="444" t="s">
        <v>124</v>
      </c>
      <c r="Z51" s="445"/>
      <c r="AA51" s="445"/>
      <c r="AB51" s="445"/>
      <c r="AC51" s="445"/>
      <c r="AD51" s="445"/>
      <c r="AE51" s="445"/>
      <c r="AF51" s="445"/>
      <c r="AG51" s="445"/>
      <c r="AH51" s="445"/>
      <c r="AI51" s="445"/>
      <c r="AJ51" s="445"/>
      <c r="AK51" s="445"/>
      <c r="AL51" s="445"/>
      <c r="AM51" s="445"/>
      <c r="AN51" s="445"/>
      <c r="AO51" s="445"/>
      <c r="AP51" s="446"/>
      <c r="AQ51" s="60"/>
      <c r="AR51" s="61"/>
      <c r="AS51" s="61"/>
      <c r="AT51" s="61"/>
      <c r="AU51" s="61"/>
      <c r="AV51" s="61"/>
      <c r="AW51" s="61"/>
      <c r="AX51" s="61"/>
      <c r="AY51" s="61"/>
      <c r="AZ51" s="61"/>
      <c r="BA51" s="61"/>
      <c r="BB51" s="61"/>
      <c r="BC51" s="61"/>
      <c r="BD51" s="61"/>
      <c r="BE51" s="40"/>
    </row>
    <row r="52" spans="1:57" ht="10.5" customHeight="1">
      <c r="A52" s="68"/>
      <c r="B52" s="69" t="s">
        <v>70</v>
      </c>
      <c r="C52" s="430"/>
      <c r="D52" s="431"/>
      <c r="E52" s="431"/>
      <c r="F52" s="431"/>
      <c r="G52" s="431"/>
      <c r="H52" s="431"/>
      <c r="I52" s="431"/>
      <c r="J52" s="431"/>
      <c r="K52" s="431"/>
      <c r="L52" s="431"/>
      <c r="M52" s="431"/>
      <c r="N52" s="431"/>
      <c r="O52" s="431"/>
      <c r="P52" s="431"/>
      <c r="Q52" s="431"/>
      <c r="R52" s="431"/>
      <c r="S52" s="431"/>
      <c r="T52" s="432"/>
      <c r="U52" s="44"/>
      <c r="V52" s="50"/>
      <c r="W52" s="433"/>
      <c r="X52" s="434"/>
      <c r="Y52" s="447"/>
      <c r="Z52" s="322"/>
      <c r="AA52" s="322"/>
      <c r="AB52" s="322"/>
      <c r="AC52" s="322"/>
      <c r="AD52" s="322"/>
      <c r="AE52" s="322"/>
      <c r="AF52" s="322"/>
      <c r="AG52" s="322"/>
      <c r="AH52" s="322"/>
      <c r="AI52" s="322"/>
      <c r="AJ52" s="322"/>
      <c r="AK52" s="322"/>
      <c r="AL52" s="322"/>
      <c r="AM52" s="322"/>
      <c r="AN52" s="322"/>
      <c r="AO52" s="322"/>
      <c r="AP52" s="448"/>
      <c r="AQ52" s="60"/>
      <c r="AR52" s="443" t="s">
        <v>80</v>
      </c>
      <c r="AS52" s="443"/>
      <c r="AT52" s="443"/>
      <c r="AU52" s="443"/>
      <c r="AV52" s="443"/>
      <c r="AW52" s="443"/>
      <c r="AX52" s="443"/>
      <c r="AY52" s="443"/>
      <c r="AZ52" s="443"/>
      <c r="BA52" s="322"/>
      <c r="BB52" s="61"/>
      <c r="BC52" s="61"/>
      <c r="BD52" s="61"/>
      <c r="BE52" s="40"/>
    </row>
    <row r="53" spans="1:57" ht="10.5" customHeight="1">
      <c r="A53" s="43"/>
      <c r="B53" s="70" t="s">
        <v>52</v>
      </c>
      <c r="C53" s="430"/>
      <c r="D53" s="431"/>
      <c r="E53" s="431"/>
      <c r="F53" s="431"/>
      <c r="G53" s="431"/>
      <c r="H53" s="431"/>
      <c r="I53" s="431"/>
      <c r="J53" s="431"/>
      <c r="K53" s="431"/>
      <c r="L53" s="431"/>
      <c r="M53" s="431"/>
      <c r="N53" s="431"/>
      <c r="O53" s="431"/>
      <c r="P53" s="431"/>
      <c r="Q53" s="431"/>
      <c r="R53" s="431"/>
      <c r="S53" s="431"/>
      <c r="T53" s="432"/>
      <c r="U53" s="437" t="s">
        <v>52</v>
      </c>
      <c r="V53" s="438"/>
      <c r="W53" s="435" t="s">
        <v>77</v>
      </c>
      <c r="X53" s="436"/>
      <c r="Y53" s="447"/>
      <c r="Z53" s="322"/>
      <c r="AA53" s="322"/>
      <c r="AB53" s="322"/>
      <c r="AC53" s="322"/>
      <c r="AD53" s="322"/>
      <c r="AE53" s="322"/>
      <c r="AF53" s="322"/>
      <c r="AG53" s="322"/>
      <c r="AH53" s="322"/>
      <c r="AI53" s="322"/>
      <c r="AJ53" s="322"/>
      <c r="AK53" s="322"/>
      <c r="AL53" s="322"/>
      <c r="AM53" s="322"/>
      <c r="AN53" s="322"/>
      <c r="AO53" s="322"/>
      <c r="AP53" s="448"/>
      <c r="AQ53" s="60"/>
      <c r="AR53" s="443"/>
      <c r="AS53" s="443"/>
      <c r="AT53" s="443"/>
      <c r="AU53" s="443"/>
      <c r="AV53" s="443"/>
      <c r="AW53" s="443"/>
      <c r="AX53" s="443"/>
      <c r="AY53" s="443"/>
      <c r="AZ53" s="443"/>
      <c r="BA53" s="322"/>
      <c r="BB53" s="61"/>
      <c r="BC53" s="61"/>
      <c r="BD53" s="61"/>
      <c r="BE53" s="40"/>
    </row>
    <row r="54" spans="1:57" ht="10.5" customHeight="1">
      <c r="A54" s="43"/>
      <c r="B54" s="70" t="s">
        <v>71</v>
      </c>
      <c r="C54" s="430"/>
      <c r="D54" s="431"/>
      <c r="E54" s="431"/>
      <c r="F54" s="431"/>
      <c r="G54" s="431"/>
      <c r="H54" s="431"/>
      <c r="I54" s="431"/>
      <c r="J54" s="431"/>
      <c r="K54" s="431"/>
      <c r="L54" s="431"/>
      <c r="M54" s="431"/>
      <c r="N54" s="431"/>
      <c r="O54" s="431"/>
      <c r="P54" s="431"/>
      <c r="Q54" s="431"/>
      <c r="R54" s="431"/>
      <c r="S54" s="431"/>
      <c r="T54" s="432"/>
      <c r="U54" s="44"/>
      <c r="V54" s="50"/>
      <c r="W54" s="435" t="s">
        <v>78</v>
      </c>
      <c r="X54" s="436"/>
      <c r="Y54" s="447"/>
      <c r="Z54" s="322"/>
      <c r="AA54" s="322"/>
      <c r="AB54" s="322"/>
      <c r="AC54" s="322"/>
      <c r="AD54" s="322"/>
      <c r="AE54" s="322"/>
      <c r="AF54" s="322"/>
      <c r="AG54" s="322"/>
      <c r="AH54" s="322"/>
      <c r="AI54" s="322"/>
      <c r="AJ54" s="322"/>
      <c r="AK54" s="322"/>
      <c r="AL54" s="322"/>
      <c r="AM54" s="322"/>
      <c r="AN54" s="322"/>
      <c r="AO54" s="322"/>
      <c r="AP54" s="448"/>
      <c r="AQ54" s="60"/>
      <c r="AR54" s="61"/>
      <c r="AS54" s="61"/>
      <c r="AT54" s="61"/>
      <c r="AU54" s="61"/>
      <c r="AV54" s="61"/>
      <c r="AW54" s="61"/>
      <c r="AX54" s="61"/>
      <c r="AY54" s="61"/>
      <c r="AZ54" s="61"/>
      <c r="BA54" s="61"/>
      <c r="BB54" s="61"/>
      <c r="BC54" s="61"/>
      <c r="BD54" s="61"/>
      <c r="BE54" s="40"/>
    </row>
    <row r="55" spans="1:57" ht="10.5" customHeight="1">
      <c r="A55" s="43" t="s">
        <v>71</v>
      </c>
      <c r="B55" s="70" t="s">
        <v>30</v>
      </c>
      <c r="C55" s="430"/>
      <c r="D55" s="431"/>
      <c r="E55" s="431"/>
      <c r="F55" s="431"/>
      <c r="G55" s="431"/>
      <c r="H55" s="431"/>
      <c r="I55" s="431"/>
      <c r="J55" s="431"/>
      <c r="K55" s="431"/>
      <c r="L55" s="431"/>
      <c r="M55" s="431"/>
      <c r="N55" s="431"/>
      <c r="O55" s="431"/>
      <c r="P55" s="431"/>
      <c r="Q55" s="431"/>
      <c r="R55" s="431"/>
      <c r="S55" s="431"/>
      <c r="T55" s="432"/>
      <c r="U55" s="44"/>
      <c r="V55" s="50"/>
      <c r="W55" s="435" t="s">
        <v>51</v>
      </c>
      <c r="X55" s="436"/>
      <c r="Y55" s="447"/>
      <c r="Z55" s="322"/>
      <c r="AA55" s="322"/>
      <c r="AB55" s="322"/>
      <c r="AC55" s="322"/>
      <c r="AD55" s="322"/>
      <c r="AE55" s="322"/>
      <c r="AF55" s="322"/>
      <c r="AG55" s="322"/>
      <c r="AH55" s="322"/>
      <c r="AI55" s="322"/>
      <c r="AJ55" s="322"/>
      <c r="AK55" s="322"/>
      <c r="AL55" s="322"/>
      <c r="AM55" s="322"/>
      <c r="AN55" s="322"/>
      <c r="AO55" s="322"/>
      <c r="AP55" s="448"/>
      <c r="AQ55" s="60"/>
      <c r="AR55" s="61"/>
      <c r="AS55" s="443"/>
      <c r="AT55" s="442"/>
      <c r="AU55" s="442"/>
      <c r="AV55" s="443" t="s">
        <v>81</v>
      </c>
      <c r="AW55" s="443"/>
      <c r="AX55" s="442"/>
      <c r="AY55" s="442"/>
      <c r="AZ55" s="442"/>
      <c r="BA55" s="442" t="s">
        <v>82</v>
      </c>
      <c r="BB55" s="442"/>
      <c r="BC55" s="442"/>
      <c r="BD55" s="61"/>
      <c r="BE55" s="40"/>
    </row>
    <row r="56" spans="1:57" ht="10.5" customHeight="1">
      <c r="A56" s="43" t="s">
        <v>49</v>
      </c>
      <c r="B56" s="70" t="s">
        <v>31</v>
      </c>
      <c r="C56" s="430"/>
      <c r="D56" s="431"/>
      <c r="E56" s="431"/>
      <c r="F56" s="431"/>
      <c r="G56" s="431"/>
      <c r="H56" s="431"/>
      <c r="I56" s="431"/>
      <c r="J56" s="431"/>
      <c r="K56" s="431"/>
      <c r="L56" s="431"/>
      <c r="M56" s="431"/>
      <c r="N56" s="431"/>
      <c r="O56" s="431"/>
      <c r="P56" s="431"/>
      <c r="Q56" s="431"/>
      <c r="R56" s="431"/>
      <c r="S56" s="431"/>
      <c r="T56" s="432"/>
      <c r="U56" s="437" t="s">
        <v>90</v>
      </c>
      <c r="V56" s="438"/>
      <c r="W56" s="435" t="s">
        <v>52</v>
      </c>
      <c r="X56" s="436"/>
      <c r="Y56" s="447"/>
      <c r="Z56" s="322"/>
      <c r="AA56" s="322"/>
      <c r="AB56" s="322"/>
      <c r="AC56" s="322"/>
      <c r="AD56" s="322"/>
      <c r="AE56" s="322"/>
      <c r="AF56" s="322"/>
      <c r="AG56" s="322"/>
      <c r="AH56" s="322"/>
      <c r="AI56" s="322"/>
      <c r="AJ56" s="322"/>
      <c r="AK56" s="322"/>
      <c r="AL56" s="322"/>
      <c r="AM56" s="322"/>
      <c r="AN56" s="322"/>
      <c r="AO56" s="322"/>
      <c r="AP56" s="448"/>
      <c r="AQ56" s="60"/>
      <c r="AR56" s="61"/>
      <c r="AS56" s="442"/>
      <c r="AT56" s="442"/>
      <c r="AU56" s="442"/>
      <c r="AV56" s="443"/>
      <c r="AW56" s="442"/>
      <c r="AX56" s="442"/>
      <c r="AY56" s="442"/>
      <c r="AZ56" s="442"/>
      <c r="BA56" s="442"/>
      <c r="BB56" s="442"/>
      <c r="BC56" s="442"/>
      <c r="BD56" s="61"/>
      <c r="BE56" s="40"/>
    </row>
    <row r="57" spans="1:57" ht="10.5" customHeight="1">
      <c r="A57" s="43" t="s">
        <v>68</v>
      </c>
      <c r="B57" s="70"/>
      <c r="C57" s="430"/>
      <c r="D57" s="431"/>
      <c r="E57" s="431"/>
      <c r="F57" s="431"/>
      <c r="G57" s="431"/>
      <c r="H57" s="431"/>
      <c r="I57" s="431"/>
      <c r="J57" s="431"/>
      <c r="K57" s="431"/>
      <c r="L57" s="431"/>
      <c r="M57" s="431"/>
      <c r="N57" s="431"/>
      <c r="O57" s="431"/>
      <c r="P57" s="431"/>
      <c r="Q57" s="431"/>
      <c r="R57" s="431"/>
      <c r="S57" s="431"/>
      <c r="T57" s="432"/>
      <c r="U57" s="44"/>
      <c r="V57" s="50"/>
      <c r="W57" s="433"/>
      <c r="X57" s="434"/>
      <c r="Y57" s="447"/>
      <c r="Z57" s="322"/>
      <c r="AA57" s="322"/>
      <c r="AB57" s="322"/>
      <c r="AC57" s="322"/>
      <c r="AD57" s="322"/>
      <c r="AE57" s="322"/>
      <c r="AF57" s="322"/>
      <c r="AG57" s="322"/>
      <c r="AH57" s="322"/>
      <c r="AI57" s="322"/>
      <c r="AJ57" s="322"/>
      <c r="AK57" s="322"/>
      <c r="AL57" s="322"/>
      <c r="AM57" s="322"/>
      <c r="AN57" s="322"/>
      <c r="AO57" s="322"/>
      <c r="AP57" s="448"/>
      <c r="AQ57" s="60"/>
      <c r="AR57" s="61"/>
      <c r="AS57" s="61"/>
      <c r="AT57" s="61"/>
      <c r="AU57" s="61"/>
      <c r="AV57" s="61"/>
      <c r="AW57" s="61"/>
      <c r="AX57" s="61"/>
      <c r="AY57" s="61"/>
      <c r="AZ57" s="61"/>
      <c r="BA57" s="61"/>
      <c r="BB57" s="61"/>
      <c r="BC57" s="61"/>
      <c r="BD57" s="61"/>
      <c r="BE57" s="40"/>
    </row>
    <row r="58" spans="1:57" ht="10.5" customHeight="1">
      <c r="A58" s="71"/>
      <c r="B58" s="72"/>
      <c r="C58" s="430"/>
      <c r="D58" s="431"/>
      <c r="E58" s="431"/>
      <c r="F58" s="431"/>
      <c r="G58" s="431"/>
      <c r="H58" s="431"/>
      <c r="I58" s="431"/>
      <c r="J58" s="431"/>
      <c r="K58" s="431"/>
      <c r="L58" s="431"/>
      <c r="M58" s="431"/>
      <c r="N58" s="431"/>
      <c r="O58" s="431"/>
      <c r="P58" s="431"/>
      <c r="Q58" s="431"/>
      <c r="R58" s="431"/>
      <c r="S58" s="431"/>
      <c r="T58" s="432"/>
      <c r="U58" s="44"/>
      <c r="V58" s="50"/>
      <c r="W58" s="52"/>
      <c r="X58" s="53"/>
      <c r="Y58" s="449"/>
      <c r="Z58" s="450"/>
      <c r="AA58" s="450"/>
      <c r="AB58" s="450"/>
      <c r="AC58" s="450"/>
      <c r="AD58" s="450"/>
      <c r="AE58" s="450"/>
      <c r="AF58" s="450"/>
      <c r="AG58" s="450"/>
      <c r="AH58" s="450"/>
      <c r="AI58" s="450"/>
      <c r="AJ58" s="450"/>
      <c r="AK58" s="450"/>
      <c r="AL58" s="450"/>
      <c r="AM58" s="450"/>
      <c r="AN58" s="450"/>
      <c r="AO58" s="450"/>
      <c r="AP58" s="451"/>
      <c r="AQ58" s="60"/>
      <c r="AR58" s="61"/>
      <c r="AS58" s="61"/>
      <c r="AT58" s="61"/>
      <c r="AU58" s="61"/>
      <c r="AV58" s="61"/>
      <c r="AW58" s="61"/>
      <c r="AX58" s="61"/>
      <c r="AY58" s="61"/>
      <c r="AZ58" s="61"/>
      <c r="BA58" s="61"/>
      <c r="BB58" s="61"/>
      <c r="BC58" s="61"/>
      <c r="BD58" s="61"/>
      <c r="BE58" s="40"/>
    </row>
    <row r="59" spans="1:57" ht="10.5" customHeight="1">
      <c r="A59" s="73"/>
      <c r="B59" s="74"/>
      <c r="C59" s="430" t="s">
        <v>378</v>
      </c>
      <c r="D59" s="431"/>
      <c r="E59" s="431"/>
      <c r="F59" s="431"/>
      <c r="G59" s="431"/>
      <c r="H59" s="431"/>
      <c r="I59" s="431"/>
      <c r="J59" s="431"/>
      <c r="K59" s="431"/>
      <c r="L59" s="431"/>
      <c r="M59" s="431"/>
      <c r="N59" s="431"/>
      <c r="O59" s="431"/>
      <c r="P59" s="431"/>
      <c r="Q59" s="431"/>
      <c r="R59" s="431"/>
      <c r="S59" s="431"/>
      <c r="T59" s="432"/>
      <c r="U59" s="437" t="s">
        <v>30</v>
      </c>
      <c r="V59" s="438"/>
      <c r="W59" s="84"/>
      <c r="X59" s="85" t="s">
        <v>109</v>
      </c>
      <c r="Y59" s="444" t="s">
        <v>380</v>
      </c>
      <c r="Z59" s="445"/>
      <c r="AA59" s="445"/>
      <c r="AB59" s="445"/>
      <c r="AC59" s="445"/>
      <c r="AD59" s="445"/>
      <c r="AE59" s="445"/>
      <c r="AF59" s="445"/>
      <c r="AG59" s="445"/>
      <c r="AH59" s="445"/>
      <c r="AI59" s="445"/>
      <c r="AJ59" s="445"/>
      <c r="AK59" s="445"/>
      <c r="AL59" s="445"/>
      <c r="AM59" s="445"/>
      <c r="AN59" s="445"/>
      <c r="AO59" s="445"/>
      <c r="AP59" s="446"/>
      <c r="AQ59" s="60"/>
      <c r="AR59" s="61"/>
      <c r="AS59" s="61"/>
      <c r="AT59" s="443" t="s">
        <v>92</v>
      </c>
      <c r="AU59" s="443"/>
      <c r="AV59" s="61"/>
      <c r="AW59" s="443" t="s">
        <v>83</v>
      </c>
      <c r="AX59" s="443"/>
      <c r="AY59" s="443"/>
      <c r="AZ59" s="443"/>
      <c r="BA59" s="443"/>
      <c r="BB59" s="443"/>
      <c r="BC59" s="443"/>
      <c r="BD59" s="78"/>
      <c r="BE59" s="40"/>
    </row>
    <row r="60" spans="1:57" ht="10.5" customHeight="1">
      <c r="A60" s="487" t="s">
        <v>72</v>
      </c>
      <c r="B60" s="216"/>
      <c r="C60" s="430"/>
      <c r="D60" s="431"/>
      <c r="E60" s="431"/>
      <c r="F60" s="431"/>
      <c r="G60" s="431"/>
      <c r="H60" s="431"/>
      <c r="I60" s="431"/>
      <c r="J60" s="431"/>
      <c r="K60" s="431"/>
      <c r="L60" s="431"/>
      <c r="M60" s="431"/>
      <c r="N60" s="431"/>
      <c r="O60" s="431"/>
      <c r="P60" s="431"/>
      <c r="Q60" s="431"/>
      <c r="R60" s="431"/>
      <c r="S60" s="431"/>
      <c r="T60" s="432"/>
      <c r="U60" s="44"/>
      <c r="V60" s="50"/>
      <c r="W60" s="84"/>
      <c r="X60" s="85" t="s">
        <v>110</v>
      </c>
      <c r="Y60" s="447"/>
      <c r="Z60" s="322"/>
      <c r="AA60" s="322"/>
      <c r="AB60" s="322"/>
      <c r="AC60" s="322"/>
      <c r="AD60" s="322"/>
      <c r="AE60" s="322"/>
      <c r="AF60" s="322"/>
      <c r="AG60" s="322"/>
      <c r="AH60" s="322"/>
      <c r="AI60" s="322"/>
      <c r="AJ60" s="322"/>
      <c r="AK60" s="322"/>
      <c r="AL60" s="322"/>
      <c r="AM60" s="322"/>
      <c r="AN60" s="322"/>
      <c r="AO60" s="322"/>
      <c r="AP60" s="448"/>
      <c r="AQ60" s="60"/>
      <c r="AR60" s="61"/>
      <c r="AS60" s="61"/>
      <c r="AT60" s="443"/>
      <c r="AU60" s="443"/>
      <c r="AV60" s="61"/>
      <c r="AW60" s="443"/>
      <c r="AX60" s="443"/>
      <c r="AY60" s="443"/>
      <c r="AZ60" s="443"/>
      <c r="BA60" s="443"/>
      <c r="BB60" s="443"/>
      <c r="BC60" s="443"/>
      <c r="BD60" s="78"/>
      <c r="BE60" s="40"/>
    </row>
    <row r="61" spans="1:57" ht="10.5" customHeight="1">
      <c r="A61" s="43"/>
      <c r="B61" s="70"/>
      <c r="C61" s="430"/>
      <c r="D61" s="431"/>
      <c r="E61" s="431"/>
      <c r="F61" s="431"/>
      <c r="G61" s="431"/>
      <c r="H61" s="431"/>
      <c r="I61" s="431"/>
      <c r="J61" s="431"/>
      <c r="K61" s="431"/>
      <c r="L61" s="431"/>
      <c r="M61" s="431"/>
      <c r="N61" s="431"/>
      <c r="O61" s="431"/>
      <c r="P61" s="431"/>
      <c r="Q61" s="431"/>
      <c r="R61" s="431"/>
      <c r="S61" s="431"/>
      <c r="T61" s="432"/>
      <c r="U61" s="44"/>
      <c r="V61" s="50"/>
      <c r="W61" s="84" t="s">
        <v>111</v>
      </c>
      <c r="X61" s="85" t="s">
        <v>112</v>
      </c>
      <c r="Y61" s="447"/>
      <c r="Z61" s="322"/>
      <c r="AA61" s="322"/>
      <c r="AB61" s="322"/>
      <c r="AC61" s="322"/>
      <c r="AD61" s="322"/>
      <c r="AE61" s="322"/>
      <c r="AF61" s="322"/>
      <c r="AG61" s="322"/>
      <c r="AH61" s="322"/>
      <c r="AI61" s="322"/>
      <c r="AJ61" s="322"/>
      <c r="AK61" s="322"/>
      <c r="AL61" s="322"/>
      <c r="AM61" s="322"/>
      <c r="AN61" s="322"/>
      <c r="AO61" s="322"/>
      <c r="AP61" s="448"/>
      <c r="AQ61" s="60"/>
      <c r="AR61" s="61"/>
      <c r="AS61" s="61"/>
      <c r="AT61" s="61"/>
      <c r="AU61" s="61"/>
      <c r="AV61" s="61"/>
      <c r="AW61" s="61"/>
      <c r="AX61" s="61"/>
      <c r="AY61" s="61"/>
      <c r="AZ61" s="61"/>
      <c r="BA61" s="61"/>
      <c r="BB61" s="61"/>
      <c r="BC61" s="61"/>
      <c r="BD61" s="78"/>
      <c r="BE61" s="40"/>
    </row>
    <row r="62" spans="1:57" ht="10.5" customHeight="1">
      <c r="A62" s="482" t="s">
        <v>55</v>
      </c>
      <c r="B62" s="373"/>
      <c r="C62" s="430"/>
      <c r="D62" s="431"/>
      <c r="E62" s="431"/>
      <c r="F62" s="431"/>
      <c r="G62" s="431"/>
      <c r="H62" s="431"/>
      <c r="I62" s="431"/>
      <c r="J62" s="431"/>
      <c r="K62" s="431"/>
      <c r="L62" s="431"/>
      <c r="M62" s="431"/>
      <c r="N62" s="431"/>
      <c r="O62" s="431"/>
      <c r="P62" s="431"/>
      <c r="Q62" s="431"/>
      <c r="R62" s="431"/>
      <c r="S62" s="431"/>
      <c r="T62" s="432"/>
      <c r="U62" s="437" t="s">
        <v>31</v>
      </c>
      <c r="V62" s="438"/>
      <c r="W62" s="84" t="s">
        <v>113</v>
      </c>
      <c r="X62" s="85" t="s">
        <v>114</v>
      </c>
      <c r="Y62" s="447"/>
      <c r="Z62" s="322"/>
      <c r="AA62" s="322"/>
      <c r="AB62" s="322"/>
      <c r="AC62" s="322"/>
      <c r="AD62" s="322"/>
      <c r="AE62" s="322"/>
      <c r="AF62" s="322"/>
      <c r="AG62" s="322"/>
      <c r="AH62" s="322"/>
      <c r="AI62" s="322"/>
      <c r="AJ62" s="322"/>
      <c r="AK62" s="322"/>
      <c r="AL62" s="322"/>
      <c r="AM62" s="322"/>
      <c r="AN62" s="322"/>
      <c r="AO62" s="322"/>
      <c r="AP62" s="448"/>
      <c r="AQ62" s="60"/>
      <c r="AR62" s="61"/>
      <c r="AS62" s="61"/>
      <c r="AT62" s="61"/>
      <c r="AU62" s="61"/>
      <c r="AV62" s="61"/>
      <c r="AW62" s="61"/>
      <c r="AX62" s="61"/>
      <c r="AY62" s="61"/>
      <c r="AZ62" s="61"/>
      <c r="BA62" s="61"/>
      <c r="BB62" s="61"/>
      <c r="BC62" s="61"/>
      <c r="BD62" s="78"/>
      <c r="BE62" s="40"/>
    </row>
    <row r="63" spans="1:57" ht="10.5" customHeight="1">
      <c r="A63" s="43"/>
      <c r="B63" s="70"/>
      <c r="C63" s="430"/>
      <c r="D63" s="431"/>
      <c r="E63" s="431"/>
      <c r="F63" s="431"/>
      <c r="G63" s="431"/>
      <c r="H63" s="431"/>
      <c r="I63" s="431"/>
      <c r="J63" s="431"/>
      <c r="K63" s="431"/>
      <c r="L63" s="431"/>
      <c r="M63" s="431"/>
      <c r="N63" s="431"/>
      <c r="O63" s="431"/>
      <c r="P63" s="431"/>
      <c r="Q63" s="431"/>
      <c r="R63" s="431"/>
      <c r="S63" s="431"/>
      <c r="T63" s="432"/>
      <c r="U63" s="44"/>
      <c r="V63" s="50"/>
      <c r="W63" s="84" t="s">
        <v>79</v>
      </c>
      <c r="X63" s="85" t="s">
        <v>85</v>
      </c>
      <c r="Y63" s="447"/>
      <c r="Z63" s="322"/>
      <c r="AA63" s="322"/>
      <c r="AB63" s="322"/>
      <c r="AC63" s="322"/>
      <c r="AD63" s="322"/>
      <c r="AE63" s="322"/>
      <c r="AF63" s="322"/>
      <c r="AG63" s="322"/>
      <c r="AH63" s="322"/>
      <c r="AI63" s="322"/>
      <c r="AJ63" s="322"/>
      <c r="AK63" s="322"/>
      <c r="AL63" s="322"/>
      <c r="AM63" s="322"/>
      <c r="AN63" s="322"/>
      <c r="AO63" s="322"/>
      <c r="AP63" s="448"/>
      <c r="AQ63" s="60"/>
      <c r="AR63" s="61"/>
      <c r="AS63" s="61"/>
      <c r="AT63" s="443" t="s">
        <v>84</v>
      </c>
      <c r="AU63" s="443"/>
      <c r="AV63" s="61"/>
      <c r="AW63" s="443" t="s">
        <v>83</v>
      </c>
      <c r="AX63" s="443"/>
      <c r="AY63" s="443"/>
      <c r="AZ63" s="443"/>
      <c r="BA63" s="443"/>
      <c r="BB63" s="443"/>
      <c r="BC63" s="443"/>
      <c r="BD63" s="78"/>
      <c r="BE63" s="40"/>
    </row>
    <row r="64" spans="1:57" ht="10.5" customHeight="1">
      <c r="A64" s="482" t="s">
        <v>73</v>
      </c>
      <c r="B64" s="373"/>
      <c r="C64" s="430"/>
      <c r="D64" s="431"/>
      <c r="E64" s="431"/>
      <c r="F64" s="431"/>
      <c r="G64" s="431"/>
      <c r="H64" s="431"/>
      <c r="I64" s="431"/>
      <c r="J64" s="431"/>
      <c r="K64" s="431"/>
      <c r="L64" s="431"/>
      <c r="M64" s="431"/>
      <c r="N64" s="431"/>
      <c r="O64" s="431"/>
      <c r="P64" s="431"/>
      <c r="Q64" s="431"/>
      <c r="R64" s="431"/>
      <c r="S64" s="431"/>
      <c r="T64" s="432"/>
      <c r="U64" s="44"/>
      <c r="V64" s="50"/>
      <c r="W64" s="84" t="s">
        <v>86</v>
      </c>
      <c r="X64" s="85" t="s">
        <v>87</v>
      </c>
      <c r="Y64" s="447"/>
      <c r="Z64" s="322"/>
      <c r="AA64" s="322"/>
      <c r="AB64" s="322"/>
      <c r="AC64" s="322"/>
      <c r="AD64" s="322"/>
      <c r="AE64" s="322"/>
      <c r="AF64" s="322"/>
      <c r="AG64" s="322"/>
      <c r="AH64" s="322"/>
      <c r="AI64" s="322"/>
      <c r="AJ64" s="322"/>
      <c r="AK64" s="322"/>
      <c r="AL64" s="322"/>
      <c r="AM64" s="322"/>
      <c r="AN64" s="322"/>
      <c r="AO64" s="322"/>
      <c r="AP64" s="448"/>
      <c r="AQ64" s="60"/>
      <c r="AR64" s="61"/>
      <c r="AS64" s="61"/>
      <c r="AT64" s="443"/>
      <c r="AU64" s="443"/>
      <c r="AV64" s="61"/>
      <c r="AW64" s="443"/>
      <c r="AX64" s="443"/>
      <c r="AY64" s="443"/>
      <c r="AZ64" s="443"/>
      <c r="BA64" s="443"/>
      <c r="BB64" s="443"/>
      <c r="BC64" s="443"/>
      <c r="BD64" s="78"/>
      <c r="BE64" s="40"/>
    </row>
    <row r="65" spans="1:57" ht="10.5" customHeight="1">
      <c r="A65" s="43"/>
      <c r="B65" s="70"/>
      <c r="C65" s="430"/>
      <c r="D65" s="431"/>
      <c r="E65" s="431"/>
      <c r="F65" s="431"/>
      <c r="G65" s="431"/>
      <c r="H65" s="431"/>
      <c r="I65" s="431"/>
      <c r="J65" s="431"/>
      <c r="K65" s="431"/>
      <c r="L65" s="431"/>
      <c r="M65" s="431"/>
      <c r="N65" s="431"/>
      <c r="O65" s="431"/>
      <c r="P65" s="431"/>
      <c r="Q65" s="431"/>
      <c r="R65" s="431"/>
      <c r="S65" s="431"/>
      <c r="T65" s="432"/>
      <c r="U65" s="44"/>
      <c r="V65" s="50"/>
      <c r="W65" s="84" t="s">
        <v>51</v>
      </c>
      <c r="X65" s="85" t="s">
        <v>51</v>
      </c>
      <c r="Y65" s="447"/>
      <c r="Z65" s="322"/>
      <c r="AA65" s="322"/>
      <c r="AB65" s="322"/>
      <c r="AC65" s="322"/>
      <c r="AD65" s="322"/>
      <c r="AE65" s="322"/>
      <c r="AF65" s="322"/>
      <c r="AG65" s="322"/>
      <c r="AH65" s="322"/>
      <c r="AI65" s="322"/>
      <c r="AJ65" s="322"/>
      <c r="AK65" s="322"/>
      <c r="AL65" s="322"/>
      <c r="AM65" s="322"/>
      <c r="AN65" s="322"/>
      <c r="AO65" s="322"/>
      <c r="AP65" s="448"/>
      <c r="AQ65" s="60"/>
      <c r="AR65" s="61"/>
      <c r="AS65" s="61"/>
      <c r="AT65" s="61"/>
      <c r="AU65" s="61"/>
      <c r="AV65" s="61"/>
      <c r="AW65" s="61"/>
      <c r="AX65" s="61"/>
      <c r="AY65" s="61"/>
      <c r="AZ65" s="61"/>
      <c r="BA65" s="61"/>
      <c r="BB65" s="61"/>
      <c r="BC65" s="61"/>
      <c r="BD65" s="61"/>
      <c r="BE65" s="40"/>
    </row>
    <row r="66" spans="1:57" ht="10.5" customHeight="1">
      <c r="A66" s="482" t="s">
        <v>74</v>
      </c>
      <c r="B66" s="373"/>
      <c r="C66" s="430"/>
      <c r="D66" s="431"/>
      <c r="E66" s="431"/>
      <c r="F66" s="431"/>
      <c r="G66" s="431"/>
      <c r="H66" s="431"/>
      <c r="I66" s="431"/>
      <c r="J66" s="431"/>
      <c r="K66" s="431"/>
      <c r="L66" s="431"/>
      <c r="M66" s="431"/>
      <c r="N66" s="431"/>
      <c r="O66" s="431"/>
      <c r="P66" s="431"/>
      <c r="Q66" s="431"/>
      <c r="R66" s="431"/>
      <c r="S66" s="431"/>
      <c r="T66" s="432"/>
      <c r="U66" s="44"/>
      <c r="V66" s="50"/>
      <c r="W66" s="84" t="s">
        <v>52</v>
      </c>
      <c r="X66" s="85" t="s">
        <v>52</v>
      </c>
      <c r="Y66" s="447"/>
      <c r="Z66" s="322"/>
      <c r="AA66" s="322"/>
      <c r="AB66" s="322"/>
      <c r="AC66" s="322"/>
      <c r="AD66" s="322"/>
      <c r="AE66" s="322"/>
      <c r="AF66" s="322"/>
      <c r="AG66" s="322"/>
      <c r="AH66" s="322"/>
      <c r="AI66" s="322"/>
      <c r="AJ66" s="322"/>
      <c r="AK66" s="322"/>
      <c r="AL66" s="322"/>
      <c r="AM66" s="322"/>
      <c r="AN66" s="322"/>
      <c r="AO66" s="322"/>
      <c r="AP66" s="448"/>
      <c r="AQ66" s="60"/>
      <c r="AR66" s="61"/>
      <c r="AS66" s="61"/>
      <c r="AT66" s="61"/>
      <c r="AU66" s="61"/>
      <c r="AV66" s="61"/>
      <c r="AW66" s="61"/>
      <c r="AX66" s="61"/>
      <c r="AY66" s="61"/>
      <c r="AZ66" s="61"/>
      <c r="BA66" s="61"/>
      <c r="BB66" s="61"/>
      <c r="BC66" s="61"/>
      <c r="BD66" s="61"/>
      <c r="BE66" s="40"/>
    </row>
    <row r="67" spans="1:57" ht="10.5" customHeight="1">
      <c r="A67" s="75"/>
      <c r="B67" s="76"/>
      <c r="C67" s="430"/>
      <c r="D67" s="431"/>
      <c r="E67" s="431"/>
      <c r="F67" s="431"/>
      <c r="G67" s="431"/>
      <c r="H67" s="431"/>
      <c r="I67" s="431"/>
      <c r="J67" s="431"/>
      <c r="K67" s="431"/>
      <c r="L67" s="431"/>
      <c r="M67" s="431"/>
      <c r="N67" s="431"/>
      <c r="O67" s="431"/>
      <c r="P67" s="431"/>
      <c r="Q67" s="431"/>
      <c r="R67" s="431"/>
      <c r="S67" s="431"/>
      <c r="T67" s="432"/>
      <c r="U67" s="56"/>
      <c r="V67" s="57"/>
      <c r="W67" s="58"/>
      <c r="X67" s="59"/>
      <c r="Y67" s="383"/>
      <c r="Z67" s="384"/>
      <c r="AA67" s="384"/>
      <c r="AB67" s="384"/>
      <c r="AC67" s="384"/>
      <c r="AD67" s="384"/>
      <c r="AE67" s="384"/>
      <c r="AF67" s="384"/>
      <c r="AG67" s="384"/>
      <c r="AH67" s="384"/>
      <c r="AI67" s="384"/>
      <c r="AJ67" s="384"/>
      <c r="AK67" s="384"/>
      <c r="AL67" s="384"/>
      <c r="AM67" s="384"/>
      <c r="AN67" s="384"/>
      <c r="AO67" s="384"/>
      <c r="AP67" s="385"/>
      <c r="AQ67" s="62"/>
      <c r="AR67" s="63"/>
      <c r="AS67" s="63"/>
      <c r="AT67" s="63"/>
      <c r="AU67" s="63"/>
      <c r="AV67" s="63"/>
      <c r="AW67" s="63"/>
      <c r="AX67" s="63"/>
      <c r="AY67" s="63"/>
      <c r="AZ67" s="63"/>
      <c r="BA67" s="63"/>
      <c r="BB67" s="63"/>
      <c r="BC67" s="63"/>
      <c r="BD67" s="63"/>
      <c r="BE67" s="42"/>
    </row>
    <row r="68" spans="2:56" ht="10.5" customHeight="1">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64"/>
      <c r="AR68" s="64"/>
      <c r="AS68" s="64"/>
      <c r="AT68" s="64"/>
      <c r="AU68" s="64"/>
      <c r="AV68" s="64"/>
      <c r="AW68" s="64"/>
      <c r="AX68" s="64"/>
      <c r="AY68" s="64"/>
      <c r="AZ68" s="64"/>
      <c r="BA68" s="64"/>
      <c r="BB68" s="64"/>
      <c r="BC68" s="64"/>
      <c r="BD68" s="64"/>
    </row>
    <row r="69" spans="2:42" ht="13.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row>
    <row r="70" spans="2:42" ht="13.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row>
    <row r="71" spans="2:42" ht="13.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row>
    <row r="72" spans="2:42" ht="13.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row>
    <row r="73" spans="1:42" ht="13.5">
      <c r="A73" t="str">
        <f>+data!B47</f>
        <v>Ａ</v>
      </c>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row>
    <row r="74" spans="1:42" ht="13.5">
      <c r="A74" t="str">
        <f>+data!B48</f>
        <v>Ｂ</v>
      </c>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row>
    <row r="75" spans="1:42" ht="13.5">
      <c r="A75" t="str">
        <f>+data!B49</f>
        <v>Ｃ</v>
      </c>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row>
    <row r="76" spans="2:42" ht="13.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row>
    <row r="77" spans="2:42" ht="13.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2:42" ht="13.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2:42" ht="13.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2:42" ht="13.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2:42" ht="13.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2:42" ht="13.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2:42" ht="13.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2:42" ht="13.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2:42" ht="13.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2:42" ht="13.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2:42" ht="13.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2:42" ht="13.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2:42" ht="13.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2:42" ht="13.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2:42" ht="13.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2:42" ht="13.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2:42" ht="13.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2:42" ht="13.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2:42" ht="13.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2:42" ht="13.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2:42" ht="13.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2:42" ht="13.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2:42" ht="13.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2:42" ht="13.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2:42" ht="13.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2:42" ht="13.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2:42" ht="13.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2:42" ht="13.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2:42" ht="13.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2:42" ht="13.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2:42" ht="13.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2:42" ht="13.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2:42" ht="13.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2:42" ht="13.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2:42" ht="13.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2:42" ht="13.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2:42" ht="13.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2:42" ht="13.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2:42" ht="13.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2:42" ht="13.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2:42" ht="13.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2:42" ht="13.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2:42" ht="13.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2:42" ht="13.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2:42" ht="13.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2:42" ht="13.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2:42" ht="13.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2:42" ht="13.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2:42" ht="13.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2:42" ht="13.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2:42" ht="13.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2:42" ht="13.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2:42" ht="13.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2:42" ht="13.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2:42" ht="13.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2:42" ht="13.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2:42" ht="13.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2:42" ht="13.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2:42" ht="13.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2:42" ht="13.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2:42" ht="13.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2:42" ht="13.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2:42" ht="13.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2:42" ht="13.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2:42" ht="13.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2:42" ht="13.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2:42" ht="13.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2:42" ht="13.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2:42" ht="13.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2:42" ht="13.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2:42" ht="13.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2:42" ht="13.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2:42" ht="13.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2:42" ht="13.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2:42" ht="13.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2:42" ht="13.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2:42" ht="13.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2:42" ht="13.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2:42" ht="13.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2:42" ht="13.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2:42" ht="13.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2:42" ht="13.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2:42" ht="13.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2:42" ht="13.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2:42" ht="13.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2:42" ht="13.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2:42" ht="13.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2:42" ht="13.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2:42" ht="13.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2:42" ht="13.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2:42" ht="13.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2:42" ht="13.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2:42" ht="13.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2:42" ht="13.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2:42" ht="13.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2:42" ht="13.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2:42" ht="13.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2:42" ht="13.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2:42" ht="13.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2:42" ht="13.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2:42" ht="13.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2:42" ht="13.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2:42" ht="13.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2:42" ht="13.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2:42" ht="13.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2:42" ht="13.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2:42" ht="13.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2:42" ht="13.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2:42" ht="13.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2:42" ht="13.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2:42" ht="13.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2:42" ht="13.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2:42" ht="13.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2:42" ht="13.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2:42" ht="13.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2:42" ht="13.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2:42" ht="13.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2:42" ht="13.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2:42" ht="13.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2:42" ht="13.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2:42" ht="13.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2:42" ht="13.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2:42" ht="13.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2:42" ht="13.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2:42" ht="13.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2:42" ht="13.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2:42" ht="13.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2:42" ht="13.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2:42" ht="13.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2:42" ht="13.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2:42" ht="13.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2:42" ht="13.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2:42" ht="13.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2:42" ht="13.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2:42" ht="13.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2:42" ht="13.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2:42" ht="13.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2:42" ht="13.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2:42" ht="13.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2:42" ht="13.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2:42" ht="13.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2:42" ht="13.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2:42" ht="13.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2:42" ht="13.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2:42" ht="13.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2:42" ht="13.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2:42" ht="13.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2:42" ht="13.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2:42" ht="13.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2:42" ht="13.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2:42" ht="13.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2:42" ht="13.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2:42" ht="13.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2:42" ht="13.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2:42" ht="13.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2:42" ht="13.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2:42" ht="13.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2:42" ht="13.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2:42" ht="13.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2:42" ht="13.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2:42" ht="13.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2:42" ht="13.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2:42" ht="13.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2:42" ht="13.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2:42" ht="13.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2:42" ht="13.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2:42" ht="13.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2:42" ht="13.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2:42" ht="13.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2:42" ht="13.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2:42" ht="13.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row r="248" spans="2:42" ht="13.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row>
    <row r="249" spans="2:42" ht="13.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row>
    <row r="250" spans="2:42" ht="13.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row>
    <row r="251" spans="2:42" ht="13.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row>
    <row r="252" spans="2:42" ht="13.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row>
    <row r="253" spans="2:42" ht="13.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row>
    <row r="254" spans="2:42" ht="13.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row>
    <row r="255" spans="2:42" ht="13.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row>
    <row r="256" spans="2:42" ht="13.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row>
    <row r="257" spans="2:42" ht="13.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row>
    <row r="258" spans="2:42" ht="13.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row>
    <row r="259" spans="2:42" ht="13.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row>
    <row r="260" spans="2:42" ht="13.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row>
    <row r="261" spans="2:42" ht="13.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row>
    <row r="262" spans="2:42" ht="13.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row>
    <row r="263" spans="2:42" ht="13.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row>
    <row r="264" spans="2:42" ht="13.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row>
    <row r="265" spans="2:42" ht="13.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row>
    <row r="266" spans="2:42" ht="13.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row>
    <row r="267" spans="2:42" ht="13.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row>
    <row r="268" spans="2:42" ht="13.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row>
    <row r="269" spans="2:42" ht="13.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row>
    <row r="270" spans="2:42" ht="13.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row>
    <row r="271" spans="2:42" ht="13.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row>
    <row r="272" spans="2:42" ht="13.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row>
    <row r="273" spans="2:42" ht="13.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row>
    <row r="274" spans="2:42" ht="13.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row>
    <row r="275" spans="2:42" ht="13.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row>
    <row r="276" spans="2:42" ht="13.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row>
    <row r="277" spans="2:42" ht="13.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row>
    <row r="278" spans="2:42" ht="13.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row>
    <row r="279" spans="2:42" ht="13.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row>
    <row r="280" spans="2:42" ht="13.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row>
    <row r="281" spans="2:42" ht="13.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row>
    <row r="282" spans="2:42" ht="13.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row>
    <row r="283" spans="2:42" ht="13.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row>
    <row r="284" spans="2:42" ht="13.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row>
    <row r="285" spans="2:42" ht="13.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row>
    <row r="286" spans="2:42" ht="13.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row>
    <row r="287" spans="2:42" ht="13.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row>
    <row r="288" spans="2:42" ht="13.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row>
    <row r="289" spans="2:42" ht="13.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row>
    <row r="290" spans="2:42" ht="13.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row>
    <row r="291" spans="2:42" ht="13.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row>
    <row r="292" spans="2:42" ht="13.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row>
    <row r="293" spans="2:42" ht="13.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row>
    <row r="294" spans="2:42" ht="13.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row>
    <row r="295" spans="2:42" ht="13.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row>
    <row r="296" spans="2:42" ht="13.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row>
    <row r="297" spans="2:42" ht="13.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row>
    <row r="298" spans="2:42" ht="13.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row>
    <row r="299" spans="2:42" ht="13.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row>
    <row r="300" spans="2:42" ht="13.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row>
    <row r="301" spans="2:42" ht="13.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row>
    <row r="302" spans="2:42" ht="13.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row>
    <row r="303" spans="2:42" ht="13.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row>
    <row r="304" spans="2:42" ht="13.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row>
    <row r="305" spans="2:42" ht="13.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row>
    <row r="306" spans="2:42" ht="13.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row>
    <row r="307" spans="2:42" ht="13.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row>
    <row r="308" spans="2:42" ht="13.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row>
    <row r="309" spans="2:42" ht="13.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row>
    <row r="310" spans="2:42" ht="13.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row>
    <row r="311" spans="2:42" ht="13.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row>
    <row r="312" spans="2:42" ht="13.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row>
    <row r="313" spans="2:42" ht="13.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row>
  </sheetData>
  <mergeCells count="209">
    <mergeCell ref="AP28:AP29"/>
    <mergeCell ref="AT11:AV12"/>
    <mergeCell ref="AW11:AX12"/>
    <mergeCell ref="AY11:BC12"/>
    <mergeCell ref="AR28:AT29"/>
    <mergeCell ref="AU28:AW29"/>
    <mergeCell ref="AX28:BE29"/>
    <mergeCell ref="AN11:AP12"/>
    <mergeCell ref="AK19:AO21"/>
    <mergeCell ref="AP19:AP21"/>
    <mergeCell ref="O17:Q18"/>
    <mergeCell ref="AI11:AK12"/>
    <mergeCell ref="AL11:AM12"/>
    <mergeCell ref="N15:Q16"/>
    <mergeCell ref="N13:Q14"/>
    <mergeCell ref="AF11:AH12"/>
    <mergeCell ref="C2:G3"/>
    <mergeCell ref="H2:I3"/>
    <mergeCell ref="J2:K3"/>
    <mergeCell ref="N2:Z3"/>
    <mergeCell ref="AR21:BE22"/>
    <mergeCell ref="AP22:AP23"/>
    <mergeCell ref="AR18:BE20"/>
    <mergeCell ref="AR23:BE27"/>
    <mergeCell ref="AP24:AP25"/>
    <mergeCell ref="AK26:AO27"/>
    <mergeCell ref="AP26:AP27"/>
    <mergeCell ref="AQ13:AQ27"/>
    <mergeCell ref="Q19:T21"/>
    <mergeCell ref="U19:X21"/>
    <mergeCell ref="Y19:AB21"/>
    <mergeCell ref="AC19:AF21"/>
    <mergeCell ref="AG19:AJ21"/>
    <mergeCell ref="AG24:AJ25"/>
    <mergeCell ref="AK24:AO25"/>
    <mergeCell ref="B5:E5"/>
    <mergeCell ref="D19:H21"/>
    <mergeCell ref="C20:C21"/>
    <mergeCell ref="A21:B22"/>
    <mergeCell ref="C17:N18"/>
    <mergeCell ref="C13:M14"/>
    <mergeCell ref="AC24:AF25"/>
    <mergeCell ref="Y28:AB29"/>
    <mergeCell ref="A64:B64"/>
    <mergeCell ref="A66:B66"/>
    <mergeCell ref="E34:G34"/>
    <mergeCell ref="H34:J34"/>
    <mergeCell ref="A60:B60"/>
    <mergeCell ref="A62:B62"/>
    <mergeCell ref="AK22:AO23"/>
    <mergeCell ref="D22:H23"/>
    <mergeCell ref="I22:L23"/>
    <mergeCell ref="M22:P23"/>
    <mergeCell ref="Q22:T23"/>
    <mergeCell ref="AC22:AF23"/>
    <mergeCell ref="U47:V47"/>
    <mergeCell ref="C43:T50"/>
    <mergeCell ref="W48:X48"/>
    <mergeCell ref="AG32:AJ33"/>
    <mergeCell ref="AH34:AM35"/>
    <mergeCell ref="P34:U35"/>
    <mergeCell ref="A30:B30"/>
    <mergeCell ref="Q33:AF33"/>
    <mergeCell ref="Q32:AF32"/>
    <mergeCell ref="V34:AA35"/>
    <mergeCell ref="AB34:AG35"/>
    <mergeCell ref="Y24:AB25"/>
    <mergeCell ref="U22:X23"/>
    <mergeCell ref="A28:B28"/>
    <mergeCell ref="Y22:AB23"/>
    <mergeCell ref="Q26:T27"/>
    <mergeCell ref="U26:X27"/>
    <mergeCell ref="D28:H29"/>
    <mergeCell ref="Q28:T29"/>
    <mergeCell ref="U28:X29"/>
    <mergeCell ref="C51:T58"/>
    <mergeCell ref="AG22:AJ23"/>
    <mergeCell ref="A18:B18"/>
    <mergeCell ref="A24:B24"/>
    <mergeCell ref="A26:B26"/>
    <mergeCell ref="C22:C23"/>
    <mergeCell ref="C24:C25"/>
    <mergeCell ref="D24:H25"/>
    <mergeCell ref="Q24:T25"/>
    <mergeCell ref="U24:X25"/>
    <mergeCell ref="A13:B14"/>
    <mergeCell ref="A15:B15"/>
    <mergeCell ref="A16:B16"/>
    <mergeCell ref="A17:B17"/>
    <mergeCell ref="AY63:BC64"/>
    <mergeCell ref="AT59:AU60"/>
    <mergeCell ref="AW59:AX60"/>
    <mergeCell ref="Y51:AP58"/>
    <mergeCell ref="Y59:AP67"/>
    <mergeCell ref="AY59:BC60"/>
    <mergeCell ref="AT63:AU64"/>
    <mergeCell ref="AW63:AX64"/>
    <mergeCell ref="W49:X49"/>
    <mergeCell ref="AQ48:BD49"/>
    <mergeCell ref="AV55:AV56"/>
    <mergeCell ref="AS55:AU56"/>
    <mergeCell ref="AW55:AZ56"/>
    <mergeCell ref="BA55:BC56"/>
    <mergeCell ref="AR52:BA53"/>
    <mergeCell ref="Y43:AP50"/>
    <mergeCell ref="W44:X44"/>
    <mergeCell ref="W45:X45"/>
    <mergeCell ref="W46:X46"/>
    <mergeCell ref="W47:X47"/>
    <mergeCell ref="U62:V62"/>
    <mergeCell ref="U59:V59"/>
    <mergeCell ref="U56:V56"/>
    <mergeCell ref="U50:V50"/>
    <mergeCell ref="AB38:AG39"/>
    <mergeCell ref="AH38:AM39"/>
    <mergeCell ref="C59:T67"/>
    <mergeCell ref="W52:X52"/>
    <mergeCell ref="W54:X54"/>
    <mergeCell ref="W56:X56"/>
    <mergeCell ref="W53:X53"/>
    <mergeCell ref="W55:X55"/>
    <mergeCell ref="W57:X57"/>
    <mergeCell ref="U53:V53"/>
    <mergeCell ref="AB36:AG37"/>
    <mergeCell ref="AH36:AM37"/>
    <mergeCell ref="K41:M42"/>
    <mergeCell ref="V38:AA39"/>
    <mergeCell ref="P40:U42"/>
    <mergeCell ref="V40:AA42"/>
    <mergeCell ref="P36:U37"/>
    <mergeCell ref="V36:AA37"/>
    <mergeCell ref="P38:U39"/>
    <mergeCell ref="AB40:AG42"/>
    <mergeCell ref="AU34:AW36"/>
    <mergeCell ref="AX34:BE36"/>
    <mergeCell ref="AR37:BE46"/>
    <mergeCell ref="AR30:AT31"/>
    <mergeCell ref="AU30:AW31"/>
    <mergeCell ref="AX30:BE31"/>
    <mergeCell ref="AR32:AT33"/>
    <mergeCell ref="AU32:AW33"/>
    <mergeCell ref="AX32:BE33"/>
    <mergeCell ref="AR34:AT36"/>
    <mergeCell ref="BD7:BE8"/>
    <mergeCell ref="BD9:BE12"/>
    <mergeCell ref="AR13:BE14"/>
    <mergeCell ref="AR17:BE17"/>
    <mergeCell ref="AR15:BE16"/>
    <mergeCell ref="AQ7:BC8"/>
    <mergeCell ref="AQ9:AS10"/>
    <mergeCell ref="AQ11:AS12"/>
    <mergeCell ref="AT9:AY10"/>
    <mergeCell ref="AZ9:BC10"/>
    <mergeCell ref="V7:Z8"/>
    <mergeCell ref="V9:Z11"/>
    <mergeCell ref="R13:W15"/>
    <mergeCell ref="X13:AP14"/>
    <mergeCell ref="X15:AP15"/>
    <mergeCell ref="AF7:AP8"/>
    <mergeCell ref="AF9:AH10"/>
    <mergeCell ref="AI9:AO10"/>
    <mergeCell ref="AP9:AP10"/>
    <mergeCell ref="A7:B9"/>
    <mergeCell ref="AK32:AO32"/>
    <mergeCell ref="AK33:AO33"/>
    <mergeCell ref="R17:W17"/>
    <mergeCell ref="Y17:AE17"/>
    <mergeCell ref="AJ16:AM16"/>
    <mergeCell ref="AJ18:AM18"/>
    <mergeCell ref="C15:M16"/>
    <mergeCell ref="C32:H33"/>
    <mergeCell ref="I32:L33"/>
    <mergeCell ref="M32:P32"/>
    <mergeCell ref="M33:P33"/>
    <mergeCell ref="I19:L21"/>
    <mergeCell ref="M19:P21"/>
    <mergeCell ref="I24:L25"/>
    <mergeCell ref="M24:P25"/>
    <mergeCell ref="I28:L29"/>
    <mergeCell ref="M28:P29"/>
    <mergeCell ref="C26:C27"/>
    <mergeCell ref="D26:H27"/>
    <mergeCell ref="I26:L27"/>
    <mergeCell ref="M26:P27"/>
    <mergeCell ref="Y26:AB27"/>
    <mergeCell ref="AC26:AF27"/>
    <mergeCell ref="AG26:AJ27"/>
    <mergeCell ref="AG28:AJ29"/>
    <mergeCell ref="AC28:AF29"/>
    <mergeCell ref="AK28:AO29"/>
    <mergeCell ref="AQ28:AQ36"/>
    <mergeCell ref="AQ37:AQ46"/>
    <mergeCell ref="AN30:AO30"/>
    <mergeCell ref="AN31:AO31"/>
    <mergeCell ref="AN38:AP39"/>
    <mergeCell ref="AN40:AP42"/>
    <mergeCell ref="AN36:AP37"/>
    <mergeCell ref="AN34:AP35"/>
    <mergeCell ref="AH40:AM42"/>
    <mergeCell ref="A34:B42"/>
    <mergeCell ref="N34:O42"/>
    <mergeCell ref="C35:D40"/>
    <mergeCell ref="E35:G40"/>
    <mergeCell ref="H35:J40"/>
    <mergeCell ref="L36:L37"/>
    <mergeCell ref="C34:D34"/>
    <mergeCell ref="H41:J42"/>
    <mergeCell ref="E41:G42"/>
    <mergeCell ref="C41:D42"/>
  </mergeCells>
  <dataValidations count="1">
    <dataValidation type="list" allowBlank="1" showInputMessage="1" showErrorMessage="1" sqref="P36:AP37 P40:AP42 C41:J42">
      <formula1>$A$73:$A$75</formula1>
    </dataValidation>
  </dataValidations>
  <printOptions/>
  <pageMargins left="0.59" right="0.5905511811023623" top="0.5905511811023623" bottom="0.5905511811023623" header="0.5118110236220472" footer="0.5118110236220472"/>
  <pageSetup horizontalDpi="600" verticalDpi="600" orientation="landscape" paperSize="8" scale="98" r:id="rId6"/>
  <drawing r:id="rId5"/>
  <legacyDrawing r:id="rId4"/>
  <oleObjects>
    <oleObject progId="PaintShopPro" shapeId="2336751" r:id="rId1"/>
    <oleObject progId="PaintShopPro" shapeId="2349557" r:id="rId2"/>
    <oleObject progId="PaintShopPro" shapeId="2351863"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島根県</dc:creator>
  <cp:keywords/>
  <dc:description/>
  <cp:lastModifiedBy>今口</cp:lastModifiedBy>
  <cp:lastPrinted>2005-11-10T13:28:24Z</cp:lastPrinted>
  <dcterms:created xsi:type="dcterms:W3CDTF">2005-07-31T05:10:04Z</dcterms:created>
  <dcterms:modified xsi:type="dcterms:W3CDTF">2005-12-01T09:43:57Z</dcterms:modified>
  <cp:category/>
  <cp:version/>
  <cp:contentType/>
  <cp:contentStatus/>
</cp:coreProperties>
</file>